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HP6000ProMicrotower\Documents\SAES\ESTADÍSTICA\COSIES\"/>
    </mc:Choice>
  </mc:AlternateContent>
  <xr:revisionPtr revIDLastSave="0" documentId="13_ncr:1_{4820A514-7F44-4C7B-AC06-253A61B93B00}" xr6:coauthVersionLast="47" xr6:coauthVersionMax="47" xr10:uidLastSave="{00000000-0000-0000-0000-000000000000}"/>
  <bookViews>
    <workbookView xWindow="-120" yWindow="-120" windowWidth="29040" windowHeight="15840" xr2:uid="{00000000-000D-0000-FFFF-FFFF00000000}"/>
  </bookViews>
  <sheets>
    <sheet name=" GUIA DE CREDITOS 23-1" sheetId="1" r:id="rId1"/>
  </sheets>
  <definedNames>
    <definedName name="_xlnm.Print_Area" localSheetId="0">' GUIA DE CREDITOS 23-1'!$A$1:$O$116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9" i="1" l="1"/>
  <c r="L81" i="1"/>
  <c r="G70" i="1"/>
  <c r="B67" i="1"/>
  <c r="A67" i="1"/>
  <c r="B66" i="1"/>
  <c r="O65" i="1"/>
  <c r="N65" i="1"/>
  <c r="T49" i="1"/>
  <c r="V49" i="1" s="1"/>
  <c r="S49" i="1"/>
  <c r="U49" i="1" s="1"/>
  <c r="Q49" i="1"/>
  <c r="P49" i="1"/>
  <c r="T48" i="1"/>
  <c r="V48" i="1" s="1"/>
  <c r="S48" i="1"/>
  <c r="U48" i="1" s="1"/>
  <c r="Q48" i="1"/>
  <c r="P48" i="1"/>
  <c r="H48" i="1"/>
  <c r="J48" i="1" s="1"/>
  <c r="G48" i="1"/>
  <c r="I48" i="1" s="1"/>
  <c r="E48" i="1"/>
  <c r="D48" i="1"/>
  <c r="T47" i="1"/>
  <c r="V47" i="1" s="1"/>
  <c r="S47" i="1"/>
  <c r="U47" i="1" s="1"/>
  <c r="Q47" i="1"/>
  <c r="P47" i="1"/>
  <c r="H47" i="1"/>
  <c r="J47" i="1" s="1"/>
  <c r="G47" i="1"/>
  <c r="I47" i="1" s="1"/>
  <c r="E47" i="1"/>
  <c r="D47" i="1"/>
  <c r="T46" i="1"/>
  <c r="V46" i="1" s="1"/>
  <c r="S46" i="1"/>
  <c r="U46" i="1" s="1"/>
  <c r="Q46" i="1"/>
  <c r="P46" i="1"/>
  <c r="H46" i="1"/>
  <c r="J46" i="1" s="1"/>
  <c r="G46" i="1"/>
  <c r="I46" i="1" s="1"/>
  <c r="E46" i="1"/>
  <c r="D46" i="1"/>
  <c r="T45" i="1"/>
  <c r="V45" i="1" s="1"/>
  <c r="S45" i="1"/>
  <c r="U45" i="1" s="1"/>
  <c r="Q45" i="1"/>
  <c r="P45" i="1"/>
  <c r="H45" i="1"/>
  <c r="J45" i="1" s="1"/>
  <c r="G45" i="1"/>
  <c r="I45" i="1" s="1"/>
  <c r="E45" i="1"/>
  <c r="D45" i="1"/>
  <c r="T44" i="1"/>
  <c r="V44" i="1" s="1"/>
  <c r="S44" i="1"/>
  <c r="U44" i="1" s="1"/>
  <c r="R44" i="1"/>
  <c r="Q44" i="1"/>
  <c r="P44" i="1"/>
  <c r="H44" i="1"/>
  <c r="J44" i="1" s="1"/>
  <c r="G44" i="1"/>
  <c r="I44" i="1" s="1"/>
  <c r="F44" i="1"/>
  <c r="E44" i="1"/>
  <c r="D44" i="1"/>
  <c r="T43" i="1"/>
  <c r="V43" i="1" s="1"/>
  <c r="S43" i="1"/>
  <c r="U43" i="1" s="1"/>
  <c r="R43" i="1"/>
  <c r="Q43" i="1"/>
  <c r="P43" i="1"/>
  <c r="H43" i="1"/>
  <c r="J43" i="1" s="1"/>
  <c r="G43" i="1"/>
  <c r="I43" i="1" s="1"/>
  <c r="F43" i="1"/>
  <c r="E43" i="1"/>
  <c r="D43" i="1"/>
  <c r="T42" i="1"/>
  <c r="V42" i="1" s="1"/>
  <c r="S42" i="1"/>
  <c r="U42" i="1" s="1"/>
  <c r="R42" i="1"/>
  <c r="Q42" i="1"/>
  <c r="P42" i="1"/>
  <c r="H42" i="1"/>
  <c r="J42" i="1" s="1"/>
  <c r="G42" i="1"/>
  <c r="I42" i="1" s="1"/>
  <c r="F42" i="1"/>
  <c r="E42" i="1"/>
  <c r="D42" i="1"/>
  <c r="T41" i="1"/>
  <c r="V41" i="1" s="1"/>
  <c r="S41" i="1"/>
  <c r="U41" i="1" s="1"/>
  <c r="R41" i="1"/>
  <c r="Q41" i="1"/>
  <c r="P41" i="1"/>
  <c r="H41" i="1"/>
  <c r="J41" i="1" s="1"/>
  <c r="G41" i="1"/>
  <c r="I41" i="1" s="1"/>
  <c r="F41" i="1"/>
  <c r="E41" i="1"/>
  <c r="D41" i="1"/>
  <c r="T40" i="1"/>
  <c r="G82" i="1" s="1"/>
  <c r="S40" i="1"/>
  <c r="U40" i="1" s="1"/>
  <c r="R40" i="1"/>
  <c r="Q40" i="1"/>
  <c r="P40" i="1"/>
  <c r="H40" i="1"/>
  <c r="G40" i="1"/>
  <c r="F40" i="1"/>
  <c r="E40" i="1"/>
  <c r="D40" i="1"/>
  <c r="BA36" i="1"/>
  <c r="H35" i="1"/>
  <c r="J35" i="1" s="1"/>
  <c r="E35" i="1"/>
  <c r="D35" i="1"/>
  <c r="H34" i="1"/>
  <c r="J34" i="1" s="1"/>
  <c r="G34" i="1"/>
  <c r="I34" i="1" s="1"/>
  <c r="E34" i="1"/>
  <c r="D34" i="1"/>
  <c r="T33" i="1"/>
  <c r="V33" i="1" s="1"/>
  <c r="S33" i="1"/>
  <c r="U33" i="1" s="1"/>
  <c r="Q33" i="1"/>
  <c r="P33" i="1"/>
  <c r="H33" i="1"/>
  <c r="J33" i="1" s="1"/>
  <c r="G33" i="1"/>
  <c r="I33" i="1" s="1"/>
  <c r="E33" i="1"/>
  <c r="D33" i="1"/>
  <c r="T32" i="1"/>
  <c r="V32" i="1" s="1"/>
  <c r="S32" i="1"/>
  <c r="U32" i="1" s="1"/>
  <c r="Q32" i="1"/>
  <c r="P32" i="1"/>
  <c r="H32" i="1"/>
  <c r="J32" i="1" s="1"/>
  <c r="G32" i="1"/>
  <c r="I32" i="1" s="1"/>
  <c r="E32" i="1"/>
  <c r="D32" i="1"/>
  <c r="T31" i="1"/>
  <c r="V31" i="1" s="1"/>
  <c r="S31" i="1"/>
  <c r="U31" i="1" s="1"/>
  <c r="Q31" i="1"/>
  <c r="P31" i="1"/>
  <c r="H31" i="1"/>
  <c r="J31" i="1" s="1"/>
  <c r="G31" i="1"/>
  <c r="I31" i="1" s="1"/>
  <c r="F31" i="1"/>
  <c r="E31" i="1"/>
  <c r="D31" i="1"/>
  <c r="T30" i="1"/>
  <c r="V30" i="1" s="1"/>
  <c r="S30" i="1"/>
  <c r="U30" i="1" s="1"/>
  <c r="Q30" i="1"/>
  <c r="P30" i="1"/>
  <c r="H30" i="1"/>
  <c r="J30" i="1" s="1"/>
  <c r="G30" i="1"/>
  <c r="I30" i="1" s="1"/>
  <c r="F30" i="1"/>
  <c r="E30" i="1"/>
  <c r="D30" i="1"/>
  <c r="T29" i="1"/>
  <c r="V29" i="1" s="1"/>
  <c r="S29" i="1"/>
  <c r="U29" i="1" s="1"/>
  <c r="R29" i="1"/>
  <c r="Q29" i="1"/>
  <c r="P29" i="1"/>
  <c r="H29" i="1"/>
  <c r="J29" i="1" s="1"/>
  <c r="G29" i="1"/>
  <c r="I29" i="1" s="1"/>
  <c r="F29" i="1"/>
  <c r="E29" i="1"/>
  <c r="D29" i="1"/>
  <c r="T28" i="1"/>
  <c r="V28" i="1" s="1"/>
  <c r="S28" i="1"/>
  <c r="U28" i="1" s="1"/>
  <c r="R28" i="1"/>
  <c r="Q28" i="1"/>
  <c r="P28" i="1"/>
  <c r="H28" i="1"/>
  <c r="J28" i="1" s="1"/>
  <c r="G28" i="1"/>
  <c r="I28" i="1" s="1"/>
  <c r="F28" i="1"/>
  <c r="E28" i="1"/>
  <c r="D28" i="1"/>
  <c r="T27" i="1"/>
  <c r="V27" i="1" s="1"/>
  <c r="S27" i="1"/>
  <c r="U27" i="1" s="1"/>
  <c r="R27" i="1"/>
  <c r="Q27" i="1"/>
  <c r="P27" i="1"/>
  <c r="H27" i="1"/>
  <c r="J27" i="1" s="1"/>
  <c r="G27" i="1"/>
  <c r="I27" i="1" s="1"/>
  <c r="F27" i="1"/>
  <c r="E27" i="1"/>
  <c r="D27" i="1"/>
  <c r="T26" i="1"/>
  <c r="V26" i="1" s="1"/>
  <c r="S26" i="1"/>
  <c r="U26" i="1" s="1"/>
  <c r="R26" i="1"/>
  <c r="Q26" i="1"/>
  <c r="P26" i="1"/>
  <c r="H26" i="1"/>
  <c r="J26" i="1" s="1"/>
  <c r="G26" i="1"/>
  <c r="I26" i="1" s="1"/>
  <c r="F26" i="1"/>
  <c r="E26" i="1"/>
  <c r="D26" i="1"/>
  <c r="T25" i="1"/>
  <c r="S25" i="1"/>
  <c r="R25" i="1"/>
  <c r="Q25" i="1"/>
  <c r="P25" i="1"/>
  <c r="H25" i="1"/>
  <c r="G25" i="1"/>
  <c r="F25" i="1"/>
  <c r="E25" i="1"/>
  <c r="D25" i="1"/>
  <c r="V20" i="1"/>
  <c r="N20" i="1"/>
  <c r="B20" i="1"/>
  <c r="BA19" i="1"/>
  <c r="T19" i="1"/>
  <c r="S19" i="1"/>
  <c r="U19" i="1" s="1"/>
  <c r="R19" i="1"/>
  <c r="Q19" i="1"/>
  <c r="P19" i="1"/>
  <c r="H19" i="1"/>
  <c r="G19" i="1"/>
  <c r="I19" i="1" s="1"/>
  <c r="F19" i="1"/>
  <c r="E19" i="1"/>
  <c r="D19" i="1"/>
  <c r="T18" i="1"/>
  <c r="S18" i="1"/>
  <c r="U18" i="1" s="1"/>
  <c r="R18" i="1"/>
  <c r="Q18" i="1"/>
  <c r="P18" i="1"/>
  <c r="H18" i="1"/>
  <c r="G18" i="1"/>
  <c r="I18" i="1" s="1"/>
  <c r="F18" i="1"/>
  <c r="E18" i="1"/>
  <c r="D18" i="1"/>
  <c r="T17" i="1"/>
  <c r="S17" i="1"/>
  <c r="U17" i="1" s="1"/>
  <c r="R17" i="1"/>
  <c r="Q17" i="1"/>
  <c r="P17" i="1"/>
  <c r="H17" i="1"/>
  <c r="G17" i="1"/>
  <c r="I17" i="1" s="1"/>
  <c r="F17" i="1"/>
  <c r="E17" i="1"/>
  <c r="D17" i="1"/>
  <c r="T16" i="1"/>
  <c r="S16" i="1"/>
  <c r="U16" i="1" s="1"/>
  <c r="R16" i="1"/>
  <c r="Q16" i="1"/>
  <c r="P16" i="1"/>
  <c r="H16" i="1"/>
  <c r="G16" i="1"/>
  <c r="I16" i="1" s="1"/>
  <c r="F16" i="1"/>
  <c r="E16" i="1"/>
  <c r="D16" i="1"/>
  <c r="T15" i="1"/>
  <c r="S15" i="1"/>
  <c r="U15" i="1" s="1"/>
  <c r="R15" i="1"/>
  <c r="Q15" i="1"/>
  <c r="P15" i="1"/>
  <c r="H15" i="1"/>
  <c r="G15" i="1"/>
  <c r="I15" i="1" s="1"/>
  <c r="F15" i="1"/>
  <c r="E15" i="1"/>
  <c r="D15" i="1"/>
  <c r="T14" i="1"/>
  <c r="S14" i="1"/>
  <c r="U14" i="1" s="1"/>
  <c r="R14" i="1"/>
  <c r="Q14" i="1"/>
  <c r="P14" i="1"/>
  <c r="H14" i="1"/>
  <c r="G14" i="1"/>
  <c r="I14" i="1" s="1"/>
  <c r="F14" i="1"/>
  <c r="E14" i="1"/>
  <c r="D14" i="1"/>
  <c r="T13" i="1"/>
  <c r="S13" i="1"/>
  <c r="U13" i="1" s="1"/>
  <c r="R13" i="1"/>
  <c r="Q13" i="1"/>
  <c r="P13" i="1"/>
  <c r="H13" i="1"/>
  <c r="G13" i="1"/>
  <c r="I13" i="1" s="1"/>
  <c r="F13" i="1"/>
  <c r="E13" i="1"/>
  <c r="D13" i="1"/>
  <c r="T12" i="1"/>
  <c r="S12" i="1"/>
  <c r="U12" i="1" s="1"/>
  <c r="R12" i="1"/>
  <c r="Q12" i="1"/>
  <c r="P12" i="1"/>
  <c r="H12" i="1"/>
  <c r="G12" i="1"/>
  <c r="I12" i="1" s="1"/>
  <c r="F12" i="1"/>
  <c r="E12" i="1"/>
  <c r="D12" i="1"/>
  <c r="T11" i="1"/>
  <c r="C82" i="1" s="1"/>
  <c r="S11" i="1"/>
  <c r="C76" i="1" s="1"/>
  <c r="R11" i="1"/>
  <c r="Q11" i="1"/>
  <c r="P11" i="1"/>
  <c r="H11" i="1"/>
  <c r="G11" i="1"/>
  <c r="F11" i="1"/>
  <c r="E11" i="1"/>
  <c r="D11" i="1"/>
  <c r="K8" i="1"/>
  <c r="AG49" i="1" s="1"/>
  <c r="AV7" i="1"/>
  <c r="AV6" i="1"/>
  <c r="AV5" i="1"/>
  <c r="AV4" i="1"/>
  <c r="N4" i="1"/>
  <c r="N64" i="1" s="1"/>
  <c r="AV3" i="1"/>
  <c r="AV2" i="1"/>
  <c r="F80" i="1" l="1"/>
  <c r="F76" i="1"/>
  <c r="AU1" i="1"/>
  <c r="A56" i="1"/>
  <c r="C58" i="1" s="1"/>
  <c r="D82" i="1"/>
  <c r="E80" i="1"/>
  <c r="D80" i="1"/>
  <c r="B88" i="1" s="1"/>
  <c r="D88" i="1" s="1"/>
  <c r="E82" i="1"/>
  <c r="F82" i="1"/>
  <c r="G80" i="1"/>
  <c r="N6" i="1"/>
  <c r="AV10" i="1"/>
  <c r="B80" i="1"/>
  <c r="B56" i="1"/>
  <c r="E49" i="1"/>
  <c r="B93" i="1" s="1"/>
  <c r="B76" i="1"/>
  <c r="I11" i="1"/>
  <c r="Q50" i="1"/>
  <c r="B94" i="1" s="1"/>
  <c r="C80" i="1"/>
  <c r="B87" i="1" s="1"/>
  <c r="D87" i="1" s="1"/>
  <c r="U11" i="1"/>
  <c r="AV12" i="1"/>
  <c r="AV14" i="1"/>
  <c r="AV19" i="1"/>
  <c r="C21" i="1"/>
  <c r="AV21" i="1"/>
  <c r="AV23" i="1"/>
  <c r="I25" i="1"/>
  <c r="V25" i="1"/>
  <c r="AV26" i="1"/>
  <c r="AV28" i="1"/>
  <c r="AV30" i="1"/>
  <c r="BA41" i="1"/>
  <c r="BA42" i="1" s="1"/>
  <c r="BA44" i="1" s="1"/>
  <c r="BA45" i="1" s="1"/>
  <c r="B82" i="1"/>
  <c r="C56" i="1"/>
  <c r="AV11" i="1"/>
  <c r="AV13" i="1"/>
  <c r="AV15" i="1"/>
  <c r="AV18" i="1"/>
  <c r="AV20" i="1"/>
  <c r="O21" i="1"/>
  <c r="AV22" i="1"/>
  <c r="J25" i="1"/>
  <c r="E76" i="1"/>
  <c r="O37" i="1"/>
  <c r="U25" i="1"/>
  <c r="AV27" i="1"/>
  <c r="AV29" i="1"/>
  <c r="AV31" i="1"/>
  <c r="I40" i="1"/>
  <c r="V40" i="1"/>
  <c r="O51" i="1"/>
  <c r="G76" i="1"/>
  <c r="J40" i="1"/>
  <c r="C50" i="1"/>
  <c r="C72" i="1" l="1"/>
  <c r="B95" i="1"/>
  <c r="B83" i="1"/>
  <c r="B57" i="1" s="1"/>
  <c r="C79" i="1" s="1"/>
  <c r="AU17" i="1"/>
  <c r="AU25" i="1"/>
  <c r="B96" i="1"/>
  <c r="B91" i="1"/>
  <c r="C71" i="1"/>
  <c r="B86" i="1"/>
  <c r="D86" i="1" s="1"/>
  <c r="D89" i="1" s="1"/>
  <c r="I87" i="1" s="1"/>
  <c r="I88" i="1" s="1"/>
  <c r="B81" i="1"/>
  <c r="A57" i="1" s="1"/>
  <c r="N66" i="1"/>
  <c r="M56" i="1"/>
  <c r="M57" i="1" s="1"/>
  <c r="C57" i="1"/>
  <c r="H79" i="1" s="1"/>
  <c r="C73" i="1"/>
  <c r="A68" i="1"/>
  <c r="AU9" i="1"/>
  <c r="AT1" i="1"/>
  <c r="B6" i="1" s="1"/>
  <c r="B7" i="1" s="1"/>
  <c r="M49" i="1" l="1"/>
  <c r="N48" i="1"/>
  <c r="R48" i="1" s="1"/>
  <c r="A48" i="1"/>
  <c r="N47" i="1"/>
  <c r="R47" i="1" s="1"/>
  <c r="A47" i="1"/>
  <c r="N46" i="1"/>
  <c r="R46" i="1" s="1"/>
  <c r="A46" i="1"/>
  <c r="M45" i="1"/>
  <c r="B45" i="1"/>
  <c r="A64" i="1"/>
  <c r="N49" i="1"/>
  <c r="R49" i="1" s="1"/>
  <c r="M48" i="1"/>
  <c r="B48" i="1"/>
  <c r="F48" i="1" s="1"/>
  <c r="M47" i="1"/>
  <c r="B47" i="1"/>
  <c r="F47" i="1" s="1"/>
  <c r="M46" i="1"/>
  <c r="B46" i="1"/>
  <c r="F46" i="1" s="1"/>
  <c r="N45" i="1"/>
  <c r="A45" i="1"/>
  <c r="B35" i="1"/>
  <c r="B34" i="1"/>
  <c r="F34" i="1" s="1"/>
  <c r="M33" i="1"/>
  <c r="B33" i="1"/>
  <c r="F33" i="1" s="1"/>
  <c r="M32" i="1"/>
  <c r="B32" i="1"/>
  <c r="N31" i="1"/>
  <c r="R31" i="1" s="1"/>
  <c r="M30" i="1"/>
  <c r="A35" i="1"/>
  <c r="A34" i="1"/>
  <c r="N33" i="1"/>
  <c r="R33" i="1" s="1"/>
  <c r="A33" i="1"/>
  <c r="N32" i="1"/>
  <c r="R32" i="1" s="1"/>
  <c r="A32" i="1"/>
  <c r="M31" i="1"/>
  <c r="N30" i="1"/>
  <c r="B68" i="1"/>
  <c r="M70" i="1" s="1"/>
  <c r="I71" i="1" s="1"/>
  <c r="M71" i="1" s="1"/>
  <c r="J81" i="1"/>
  <c r="I79" i="1"/>
  <c r="K79" i="1"/>
  <c r="M73" i="1" s="1"/>
  <c r="K71" i="1" l="1"/>
  <c r="F35" i="1"/>
  <c r="G35" i="1"/>
  <c r="R45" i="1"/>
  <c r="N50" i="1"/>
  <c r="N34" i="1"/>
  <c r="R30" i="1"/>
  <c r="B36" i="1"/>
  <c r="F32" i="1"/>
  <c r="B49" i="1"/>
  <c r="F45" i="1"/>
  <c r="I35" i="1" l="1"/>
  <c r="D76" i="1"/>
  <c r="B78" i="1" s="1"/>
  <c r="B79" i="1" s="1"/>
  <c r="B70" i="1"/>
  <c r="C74" i="1" s="1"/>
  <c r="C75" i="1" s="1"/>
  <c r="I80" i="1" s="1"/>
  <c r="C37" i="1"/>
  <c r="G56" i="1"/>
  <c r="M54" i="1"/>
  <c r="I81" i="1" l="1"/>
  <c r="M81" i="1"/>
  <c r="O52" i="1"/>
  <c r="O54" i="1"/>
  <c r="B90" i="1" s="1"/>
  <c r="O53" i="1"/>
  <c r="I56" i="1"/>
  <c r="I57" i="1" s="1"/>
  <c r="K57" i="1" s="1"/>
  <c r="G57" i="1"/>
  <c r="L56" i="1"/>
  <c r="K77" i="1" l="1"/>
  <c r="I77" i="1"/>
  <c r="L57" i="1"/>
  <c r="N56" i="1"/>
  <c r="N57" i="1" s="1"/>
  <c r="B62" i="1" s="1"/>
  <c r="K59" i="1" s="1"/>
  <c r="H68" i="1" s="1"/>
  <c r="K61" i="1" s="1"/>
  <c r="M72" i="1" l="1"/>
</calcChain>
</file>

<file path=xl/sharedStrings.xml><?xml version="1.0" encoding="utf-8"?>
<sst xmlns="http://schemas.openxmlformats.org/spreadsheetml/2006/main" count="1333" uniqueCount="669">
  <si>
    <t>GUIA DE CÁLCULO DE CRÉDITOS</t>
  </si>
  <si>
    <t>No periodo</t>
  </si>
  <si>
    <t>Clave asignatura</t>
  </si>
  <si>
    <t>Nombre asignatura</t>
  </si>
  <si>
    <t>Tipo asignatura</t>
  </si>
  <si>
    <t>Creditos</t>
  </si>
  <si>
    <t>especialidad</t>
  </si>
  <si>
    <t>GRUPO ANTERIOR</t>
  </si>
  <si>
    <t>3°</t>
  </si>
  <si>
    <t>4°</t>
  </si>
  <si>
    <t>5°</t>
  </si>
  <si>
    <t>6°</t>
  </si>
  <si>
    <t>NOMBRE DEL ALUMNO:</t>
  </si>
  <si>
    <t>ALGEBRA</t>
  </si>
  <si>
    <t>OBLIGATORIA</t>
  </si>
  <si>
    <t>TECNICO EN AERONAUTICA</t>
  </si>
  <si>
    <t>A</t>
  </si>
  <si>
    <t>3IM1</t>
  </si>
  <si>
    <t>4IM1</t>
  </si>
  <si>
    <t>5IM1</t>
  </si>
  <si>
    <t>6IM1</t>
  </si>
  <si>
    <t>COMPUTACION BASICA I</t>
  </si>
  <si>
    <t>TECNICO EN CONSTRUCCION</t>
  </si>
  <si>
    <t>C</t>
  </si>
  <si>
    <t>3IM2</t>
  </si>
  <si>
    <t>4IM2</t>
  </si>
  <si>
    <t>5IM2</t>
  </si>
  <si>
    <t>6IM2</t>
  </si>
  <si>
    <t>GENERACIÓN</t>
  </si>
  <si>
    <t>EXPRESION ORAL Y ESCRITA I</t>
  </si>
  <si>
    <t>TECNICO EN INST. Y MANTO. ELECTRICO</t>
  </si>
  <si>
    <t>E</t>
  </si>
  <si>
    <t>3IM3</t>
  </si>
  <si>
    <t>4IM3</t>
  </si>
  <si>
    <t>5IM3</t>
  </si>
  <si>
    <t>6IM3</t>
  </si>
  <si>
    <t>BOLETA:</t>
  </si>
  <si>
    <t>PERIODO ESCOLAR ACTUAL</t>
  </si>
  <si>
    <t>INGLES I</t>
  </si>
  <si>
    <t>TECNICO EN MANTENIMIENTO INDUSTRIAL</t>
  </si>
  <si>
    <t>M</t>
  </si>
  <si>
    <t>3IM4</t>
  </si>
  <si>
    <t>4IM4</t>
  </si>
  <si>
    <t>5IM4</t>
  </si>
  <si>
    <t>6IM4</t>
  </si>
  <si>
    <t>PERIODOS CURSADOS</t>
  </si>
  <si>
    <t>FILOSOFIA I</t>
  </si>
  <si>
    <t>TECNICO EN SISTEMAS AUTOMOTRICES</t>
  </si>
  <si>
    <t>N</t>
  </si>
  <si>
    <t>3IM5</t>
  </si>
  <si>
    <t>4IM5</t>
  </si>
  <si>
    <t>5IM5</t>
  </si>
  <si>
    <t>6IM5</t>
  </si>
  <si>
    <t>ESPECIALIDAD</t>
  </si>
  <si>
    <t>SI HAZ TRAMITADO  BAJA TEMPORAL CAPTURAR CUANTOS PERIODOS</t>
  </si>
  <si>
    <t>DESARROLLO PERSONAL</t>
  </si>
  <si>
    <t>TECNICO EN SOLDADURA INDUSTRIAL</t>
  </si>
  <si>
    <t>S</t>
  </si>
  <si>
    <t>3IM6</t>
  </si>
  <si>
    <t>4IM6</t>
  </si>
  <si>
    <t>5IM6</t>
  </si>
  <si>
    <t>6IM6</t>
  </si>
  <si>
    <t>GRUPO ASIGNADO</t>
  </si>
  <si>
    <t>SI CUENTAS CON DICTÁMENES ANTERIORES DEL CONSEJO TÉCNICO O DEL CONSEJO GENERAL CAPTURAR CUANTOS SON</t>
  </si>
  <si>
    <t>ORIENTACION JUVENIL Y PROFESIONAL I</t>
  </si>
  <si>
    <t>TRONCO COMUN</t>
  </si>
  <si>
    <t>3IM7</t>
  </si>
  <si>
    <t>4IM7</t>
  </si>
  <si>
    <t>5IM7</t>
  </si>
  <si>
    <t>6IM7</t>
  </si>
  <si>
    <t>PRIMER NIVEL</t>
  </si>
  <si>
    <t>SEGUNDO NIVEL</t>
  </si>
  <si>
    <t>DESARROLLO DE HABILIDADES DEL PENSAMIENTO</t>
  </si>
  <si>
    <t>MAQUINAS HERRAMIENTAS</t>
  </si>
  <si>
    <t>GRUPO SOLICITADO</t>
  </si>
  <si>
    <t>3IM8</t>
  </si>
  <si>
    <t>4IM8</t>
  </si>
  <si>
    <t>5IM8</t>
  </si>
  <si>
    <t>6IM8</t>
  </si>
  <si>
    <t>NOMBRE UNIDAD DE APRENDIZAJE</t>
  </si>
  <si>
    <t>UA Creditos</t>
  </si>
  <si>
    <t>CALIFICACION</t>
  </si>
  <si>
    <t>OBTENIDOS</t>
  </si>
  <si>
    <t>ADEUDO</t>
  </si>
  <si>
    <t>X CURSAR</t>
  </si>
  <si>
    <t>REINSC AL SIG NIVEL</t>
  </si>
  <si>
    <t>REC</t>
  </si>
  <si>
    <t>HISTORIA DE MEXICO CONTEMPORANEO I</t>
  </si>
  <si>
    <t>3IM9</t>
  </si>
  <si>
    <t>4IM9</t>
  </si>
  <si>
    <t>5IM9</t>
  </si>
  <si>
    <t>6IM9</t>
  </si>
  <si>
    <t>GEOMETRIA Y TRIGONOMETRIA</t>
  </si>
  <si>
    <t>3IMA</t>
  </si>
  <si>
    <t>4IMA</t>
  </si>
  <si>
    <t>5IMA</t>
  </si>
  <si>
    <t>6IMA</t>
  </si>
  <si>
    <t>FILOSOFIA II</t>
  </si>
  <si>
    <t>3IMB</t>
  </si>
  <si>
    <t>4IMB</t>
  </si>
  <si>
    <t>5IMB</t>
  </si>
  <si>
    <t>6IMB</t>
  </si>
  <si>
    <t>EXPRESION ORAL Y ESCRITA</t>
  </si>
  <si>
    <t>COMPUTACION BASICA II</t>
  </si>
  <si>
    <t>3IMC</t>
  </si>
  <si>
    <t>4IMC</t>
  </si>
  <si>
    <t>5IMC</t>
  </si>
  <si>
    <t>6IMC</t>
  </si>
  <si>
    <t>INGLES II</t>
  </si>
  <si>
    <t>3IMD</t>
  </si>
  <si>
    <t>4IMD</t>
  </si>
  <si>
    <t>5IMD</t>
  </si>
  <si>
    <t>6IMD</t>
  </si>
  <si>
    <t>EXPRESION ORAL Y ESCRITA II</t>
  </si>
  <si>
    <t>3IME</t>
  </si>
  <si>
    <t>4IME</t>
  </si>
  <si>
    <t>5IME</t>
  </si>
  <si>
    <t>6IME</t>
  </si>
  <si>
    <t>BIOLOGIA BASICA</t>
  </si>
  <si>
    <t>3IMF</t>
  </si>
  <si>
    <t>4IMF</t>
  </si>
  <si>
    <t>5IMF</t>
  </si>
  <si>
    <t>6IMF</t>
  </si>
  <si>
    <t>HISTORIA DE MEXICO CONTEMPORANEO II</t>
  </si>
  <si>
    <t>3IMG</t>
  </si>
  <si>
    <t>4IMG</t>
  </si>
  <si>
    <t>DES. DE HAB. DEL PENSAMIENTO</t>
  </si>
  <si>
    <t>ORIENTACION JUVENIL Y PROFESIONAL II</t>
  </si>
  <si>
    <t>3IMH</t>
  </si>
  <si>
    <t>4IMH</t>
  </si>
  <si>
    <t>HIST. DE MEX. CONTEMPORANEO I</t>
  </si>
  <si>
    <t>OPTATIVA</t>
  </si>
  <si>
    <t>TECNICAS DE INVESTIGACION DE CAMPO</t>
  </si>
  <si>
    <t>3IMI</t>
  </si>
  <si>
    <t>4IMI</t>
  </si>
  <si>
    <t>APRECIACION ARTISTICA</t>
  </si>
  <si>
    <t>3IMJ</t>
  </si>
  <si>
    <t>4IMJ</t>
  </si>
  <si>
    <t>SUMA DE U.A. DE REINSCRIPCIÓN</t>
  </si>
  <si>
    <t>COMUNICACION Y LIDERAZGO</t>
  </si>
  <si>
    <t>3IV1</t>
  </si>
  <si>
    <t>4IV1</t>
  </si>
  <si>
    <t>5IV1</t>
  </si>
  <si>
    <t>6IV1</t>
  </si>
  <si>
    <t>A301</t>
  </si>
  <si>
    <t>GEOMETRIA ANALITICA</t>
  </si>
  <si>
    <t>3IV2</t>
  </si>
  <si>
    <t>4IV2</t>
  </si>
  <si>
    <t>5IV2</t>
  </si>
  <si>
    <t>6IV2</t>
  </si>
  <si>
    <t>TERCER NIVEL</t>
  </si>
  <si>
    <t>CUARTO NIVEL</t>
  </si>
  <si>
    <t>A302</t>
  </si>
  <si>
    <t>FISICA I</t>
  </si>
  <si>
    <t>3IV3</t>
  </si>
  <si>
    <t>4IV3</t>
  </si>
  <si>
    <t>5IV3</t>
  </si>
  <si>
    <t>6IV3</t>
  </si>
  <si>
    <t>A303</t>
  </si>
  <si>
    <t>QUIMICA I</t>
  </si>
  <si>
    <t>3IV4</t>
  </si>
  <si>
    <t>4IV4</t>
  </si>
  <si>
    <t>5IV4</t>
  </si>
  <si>
    <t>6IV4</t>
  </si>
  <si>
    <t>CALCULO DIFERENCIAL</t>
  </si>
  <si>
    <t>A304</t>
  </si>
  <si>
    <t>INGLES III</t>
  </si>
  <si>
    <t>3IV5</t>
  </si>
  <si>
    <t>4IV5</t>
  </si>
  <si>
    <t>5IV5</t>
  </si>
  <si>
    <t>6IV5</t>
  </si>
  <si>
    <t>FISICA II</t>
  </si>
  <si>
    <t>A305</t>
  </si>
  <si>
    <t>COMUNICACION CIENTIFICA</t>
  </si>
  <si>
    <t>3IV6</t>
  </si>
  <si>
    <t>4IV6</t>
  </si>
  <si>
    <t>5IV6</t>
  </si>
  <si>
    <t>6IV6</t>
  </si>
  <si>
    <t>QUIMICA II</t>
  </si>
  <si>
    <t>A306</t>
  </si>
  <si>
    <t>DIBUJO TECNICO I</t>
  </si>
  <si>
    <t>3IV7</t>
  </si>
  <si>
    <t>4IV7</t>
  </si>
  <si>
    <t>5IV7</t>
  </si>
  <si>
    <t>6IV7</t>
  </si>
  <si>
    <t>INGLES IV</t>
  </si>
  <si>
    <t>A307</t>
  </si>
  <si>
    <t>ENTORNO SOCIOECONOMICO DE MEXICO</t>
  </si>
  <si>
    <t>3IV8</t>
  </si>
  <si>
    <t>4IV8</t>
  </si>
  <si>
    <t>5IV8</t>
  </si>
  <si>
    <t>6IV8</t>
  </si>
  <si>
    <t>DIBUJO TECNICO II</t>
  </si>
  <si>
    <t>A308</t>
  </si>
  <si>
    <t>CONFIGURACION DE LAS AERONAVES</t>
  </si>
  <si>
    <t>3IV9</t>
  </si>
  <si>
    <t>4IV9</t>
  </si>
  <si>
    <t>5IV9</t>
  </si>
  <si>
    <t>6IV9</t>
  </si>
  <si>
    <t>A309</t>
  </si>
  <si>
    <t>LEGISLACION Y DOCUMENTACION AERONAUTICA</t>
  </si>
  <si>
    <t>3IVA</t>
  </si>
  <si>
    <t>4IVA</t>
  </si>
  <si>
    <t>5IVA</t>
  </si>
  <si>
    <t>6IVA</t>
  </si>
  <si>
    <t>A401</t>
  </si>
  <si>
    <t>3IVB</t>
  </si>
  <si>
    <t>4IVB</t>
  </si>
  <si>
    <t>5IVB</t>
  </si>
  <si>
    <t>6IVB</t>
  </si>
  <si>
    <t>A402</t>
  </si>
  <si>
    <t>3IVC</t>
  </si>
  <si>
    <t>4IVC</t>
  </si>
  <si>
    <t>5IVC</t>
  </si>
  <si>
    <t>6IVC</t>
  </si>
  <si>
    <t>A403</t>
  </si>
  <si>
    <t>3IVD</t>
  </si>
  <si>
    <t>4IVD</t>
  </si>
  <si>
    <t>5IVD</t>
  </si>
  <si>
    <t>6IVD</t>
  </si>
  <si>
    <t>A404</t>
  </si>
  <si>
    <t>3IVE</t>
  </si>
  <si>
    <t>4IVE</t>
  </si>
  <si>
    <t>5IVE</t>
  </si>
  <si>
    <t>6IVE</t>
  </si>
  <si>
    <t>A405</t>
  </si>
  <si>
    <t>3IVF</t>
  </si>
  <si>
    <t>4IVF</t>
  </si>
  <si>
    <t>5IVF</t>
  </si>
  <si>
    <t>6IVF</t>
  </si>
  <si>
    <t>A406</t>
  </si>
  <si>
    <t>ELECTRICIDAD DE LA AERONAVE</t>
  </si>
  <si>
    <t>3IVG</t>
  </si>
  <si>
    <t>4IVG</t>
  </si>
  <si>
    <t>A407</t>
  </si>
  <si>
    <t>SISTEMAS DE LA AERONAVE</t>
  </si>
  <si>
    <t>3IVH</t>
  </si>
  <si>
    <t>4IVH</t>
  </si>
  <si>
    <t>QUINTO NIVEL</t>
  </si>
  <si>
    <t>SEXTO NIVEL</t>
  </si>
  <si>
    <t>A408</t>
  </si>
  <si>
    <t>ESTRUCTURA DE LA AERONAVE</t>
  </si>
  <si>
    <t>3IVI</t>
  </si>
  <si>
    <t>4IVI</t>
  </si>
  <si>
    <t>A501</t>
  </si>
  <si>
    <t>CALCULO INTEGRAL</t>
  </si>
  <si>
    <t>3IVJ</t>
  </si>
  <si>
    <t>4IVJ</t>
  </si>
  <si>
    <t>PROBABILIDAD Y ESTADISTICA</t>
  </si>
  <si>
    <t>A502</t>
  </si>
  <si>
    <t>FISICA III</t>
  </si>
  <si>
    <t>FISICA IV</t>
  </si>
  <si>
    <t>A503</t>
  </si>
  <si>
    <t>QUIMICA III</t>
  </si>
  <si>
    <t>QUIMICA IV</t>
  </si>
  <si>
    <t>A504</t>
  </si>
  <si>
    <t>INGLES V</t>
  </si>
  <si>
    <t>INGLES VI</t>
  </si>
  <si>
    <t>A505</t>
  </si>
  <si>
    <t>ORIENTACION JUVENIL Y PROFESIONAL III</t>
  </si>
  <si>
    <t>ORIENTACION JUVENIL Y PROFESIONAL IV</t>
  </si>
  <si>
    <t>A506</t>
  </si>
  <si>
    <t>ELECTRONICA DE LA AERONAVE</t>
  </si>
  <si>
    <t>GRUPO</t>
  </si>
  <si>
    <t>SI($L$8=AG45,AD45,SI($L$8=AG46,AD46,SI($L$8=AH45,AD45,SI($L$8=AH46,AD46,SI($L$8=AG45,AD45,SI($L$8=AH45,AD45,SI($L$8=AG46,AD46,SI($L$8=AH46,AD46,SI($L$8=AG56,AD56,SI($L$8=AH56,AD56,SI($L$8=AG54,AD54,SI($L$8=AH54,AD54,SI($L$8=AG54,AD54,SI($L$8=AH54,AD54,SI($L$8=AG56,AD56,SI($L$8=AH56,AD56,("")))))))))))))))))</t>
  </si>
  <si>
    <t>A507</t>
  </si>
  <si>
    <t>MATERIALES AERONAUTICOS</t>
  </si>
  <si>
    <t>A508</t>
  </si>
  <si>
    <t>MOTORES DE AERONAVES</t>
  </si>
  <si>
    <t>A509</t>
  </si>
  <si>
    <t>ELECTRONICA DIGITAL Y MICROPROCESADORES</t>
  </si>
  <si>
    <t>A601</t>
  </si>
  <si>
    <t>A602</t>
  </si>
  <si>
    <t>A603</t>
  </si>
  <si>
    <t>A604</t>
  </si>
  <si>
    <t>CARGA MINIMA DE CREDITOS</t>
  </si>
  <si>
    <t>A605</t>
  </si>
  <si>
    <t>ART. 52 DEL RGE</t>
  </si>
  <si>
    <t>TOTAL DE CREDITOS DEL PROGRAMA ACADEMICO</t>
  </si>
  <si>
    <t>CARGA MEDIA DE CREDITOS</t>
  </si>
  <si>
    <t>A606</t>
  </si>
  <si>
    <t>MANTENIMIENTO A PLANEADORES</t>
  </si>
  <si>
    <t>SI($L$8=AG56,AD56,SI($L$8=AH56,AD56,SI($L$8=AG54,AD54,SI($L$8=AH54,AD54,SI($C$8=AG54,AD54,SI($C$8=AH54,AD54,SI($C$8=AG56,AD56,SI($C$8=AH56,AD56,("")))))))))</t>
  </si>
  <si>
    <t>Artículo 52. El alumno en los niveles medio superior o superior, para reinscribirse al siguiente periodo escolar, deberá considerar el resultado de dividir el total de los créditos faltantes para concluir su plan de estudio, entre los periodos escolares disponibles para completarlo.</t>
  </si>
  <si>
    <t>CARGA MAXIMA DE CREDITOS</t>
  </si>
  <si>
    <t>A607</t>
  </si>
  <si>
    <t>REPARACION ESTRUCTURAL DE LA AERONAVE</t>
  </si>
  <si>
    <t>CANTIDAD DE U.A. REPROBADAS</t>
  </si>
  <si>
    <t>U.A. PARA RECURSAR</t>
  </si>
  <si>
    <t>TOTAL CREDITOS REPROBADAS</t>
  </si>
  <si>
    <t>U.A. POR CURSAR</t>
  </si>
  <si>
    <t>CREDITOS POR CURSAR</t>
  </si>
  <si>
    <t>CREDITOS FALTANTES</t>
  </si>
  <si>
    <t>ENTRE PERIODOS DISPONIBLES</t>
  </si>
  <si>
    <t>CARGA</t>
  </si>
  <si>
    <t>A608</t>
  </si>
  <si>
    <t>SISTEMAS ELECTRONICOS DE LA AERONAVE</t>
  </si>
  <si>
    <t>A609</t>
  </si>
  <si>
    <t>TECNICAS DE MANTENIMIENTO A SISTEMAS DE LA AERONAVE</t>
  </si>
  <si>
    <t>C301</t>
  </si>
  <si>
    <t>C302</t>
  </si>
  <si>
    <t>C303</t>
  </si>
  <si>
    <t>Si el resultado de la división es menor o igual a la carga media definida en el plan de estudio, el alumno tendrá derecho a reinscripción,</t>
  </si>
  <si>
    <t>C304</t>
  </si>
  <si>
    <t>Si el resultado de la división referida en el párrafo inicial de este artículo es mayor a la carga media definida en el plan de estudio, esto implica que no podrá concluir sus estudios en el plazo máximo establecido en el plan de estudio, por lo que deberá solicitar ante la Comisión de Situación Escolar del Consejo General Consultivo la autorización de reinscripción y, en su caso, ampliación de plazo para la conclusión del plan de estudio.</t>
  </si>
  <si>
    <t>C305</t>
  </si>
  <si>
    <t>C306</t>
  </si>
  <si>
    <t>C307</t>
  </si>
  <si>
    <t>GENERACION</t>
  </si>
  <si>
    <t>C308</t>
  </si>
  <si>
    <t>INNOVACION TECNOLOGICA DE LOS MATERIALES</t>
  </si>
  <si>
    <t>C309</t>
  </si>
  <si>
    <t>OBRA NEGRA Y SU REPRESENTACION GRAFICA</t>
  </si>
  <si>
    <t>SI($C$8=AG67,AD67,SI($C$8=AH67,AD67,SI($C$8=AI67,AD67,SI($C$8=AJ67,AD67,SI($C$8=AG68,AD68,SI($C$8=AH68,AD68,SI($C$8=AI68,AD68,SI($C$8=AJ68,AD68,SI($C$8=AG89,AE67,SI($C$8=AH89,AE67,SI($C$8=AG90,AE67,SI($C$8=AI90,AE67,SI($C$8=AJ90,AE67,SI($C$8=AH90,AE67,("")))))))))))))))</t>
  </si>
  <si>
    <t>ALUMNO</t>
  </si>
  <si>
    <t>C310</t>
  </si>
  <si>
    <t>PLANIMETRIA APLICADA</t>
  </si>
  <si>
    <t>C311</t>
  </si>
  <si>
    <t>HIGIENE Y SEGURIDAD EN LA CONSTRUCCION</t>
  </si>
  <si>
    <t>PASAR A COSIES</t>
  </si>
  <si>
    <t>REINSCRIBIR CONFORME AL ARTICULO 52 DEL RGE</t>
  </si>
  <si>
    <t>C312</t>
  </si>
  <si>
    <t>NORMAS Y TRAMITACIONES</t>
  </si>
  <si>
    <t>REINSCRIPCION DEL SIGUIENTE PERIODO ESCOLAR</t>
  </si>
  <si>
    <t>ART 52 PARRAFO II</t>
  </si>
  <si>
    <t>Si el alumno tiene adeudos de unidades de aprendizaje, tendrá derecho a recursar sus adeudos de acuerdo con el Artículo 48 del presente Reglamento, e inscribir unidades de aprendizaje adicionales de su plan de estudio hasta completar al menos la carga mínima y sin rebasar la carga media de créditos del plan, siempre y cuando no se encuentre en el supuesto del Artículo 98 del Reglamento Interno.</t>
  </si>
  <si>
    <t>C401</t>
  </si>
  <si>
    <t>C402</t>
  </si>
  <si>
    <t>REPROB DE NIVEL NON</t>
  </si>
  <si>
    <t>C403</t>
  </si>
  <si>
    <t>REP DE NIVEL PAR</t>
  </si>
  <si>
    <t>C404</t>
  </si>
  <si>
    <t>TOTAL DE CREDITOS REPROBADOS</t>
  </si>
  <si>
    <t>C405</t>
  </si>
  <si>
    <t>CREDITOS A REINSCRIPCIÓN PRIMERA VEZ</t>
  </si>
  <si>
    <t xml:space="preserve">   +</t>
  </si>
  <si>
    <t>C406</t>
  </si>
  <si>
    <t>DIBUJO ARQUITECTONICO ASISTIDO POR COMPUTADORA</t>
  </si>
  <si>
    <t>SUMATORIA PARA REINSCRIPCIÓN</t>
  </si>
  <si>
    <t>C407</t>
  </si>
  <si>
    <t>ALTIMETRIA APLICADA</t>
  </si>
  <si>
    <t>SI($L$8=AG77,AD77,SI($L$8=AH77,AD77,SI($L$8=AI77,AD77,SI($L$8=AJ77,AD77,SI($L$8=AG78,AD78,SI($L$8=AH78,AD78,SI($L$8=AI78,AD78,SI($L$8=AJ78,AD78,SI($L$8=AG101,AE101,SI($L$8=AH101,AE101,SI($L$8=AI101,AE101,SI($L$8=AJ101,AE101,SI($L$8=AK101,AE101,SI($L$8=AG102,AE102,("")))))))))))))))</t>
  </si>
  <si>
    <t>INSCRITAS</t>
  </si>
  <si>
    <t>C408</t>
  </si>
  <si>
    <t>INSTALACIONES BASICAS RESIDENCIALES</t>
  </si>
  <si>
    <t>PRIMERA VEZ</t>
  </si>
  <si>
    <t>RECURSANDO</t>
  </si>
  <si>
    <t>C409</t>
  </si>
  <si>
    <t>GESTION Y FORMACION DE EMPRESAS CONSTRUCTORAS</t>
  </si>
  <si>
    <t>Tel. (55) 5624 2000 ext. 71508</t>
  </si>
  <si>
    <t>C410</t>
  </si>
  <si>
    <t>MECANIZADOS Y PREFABRICADOS EN LA CONSTRUCCION</t>
  </si>
  <si>
    <t>U.A. PARA REINSCRIPCION</t>
  </si>
  <si>
    <t>C411</t>
  </si>
  <si>
    <t>SISTEMAS HIDRAULICOS Y NEUMATICOS</t>
  </si>
  <si>
    <t>ADEUDOS</t>
  </si>
  <si>
    <t>C412</t>
  </si>
  <si>
    <t>SIMULADORES ELECTRICOS EN COMPUTADORA</t>
  </si>
  <si>
    <t>C501</t>
  </si>
  <si>
    <t>C502</t>
  </si>
  <si>
    <t>C503</t>
  </si>
  <si>
    <t>C504</t>
  </si>
  <si>
    <t>C505</t>
  </si>
  <si>
    <t>MATERIA DESFASADA</t>
  </si>
  <si>
    <t>PASAR A COSIES TIENE U.A. DESFASADA</t>
  </si>
  <si>
    <t>__</t>
  </si>
  <si>
    <t>C506</t>
  </si>
  <si>
    <t>DIBUJO ESTRUCTURAL ASISTIDO POR COMPUTADORA</t>
  </si>
  <si>
    <t>C507</t>
  </si>
  <si>
    <t>ACABADOS EN LA CONSTRUCCION</t>
  </si>
  <si>
    <t>C508</t>
  </si>
  <si>
    <t>INFORMATICA Y COSTOS EN LA CONSTRUCCION</t>
  </si>
  <si>
    <t>SI($C$8=AG89,AD89,SI($C$8=AH89,AD89,SI($C$8=AG90,AD90,SI($C$8=AH90,AD90,SI($C$8=AI90,AD90,SI($C$8=AJ90,AD90,("")))))))</t>
  </si>
  <si>
    <t>C509</t>
  </si>
  <si>
    <t>MANTENIMIENTO DE INMUEBLES</t>
  </si>
  <si>
    <t>SUMATORIA PARA REINSCRPCIÓN</t>
  </si>
  <si>
    <t>C510</t>
  </si>
  <si>
    <t>MODELADO ARQUITECTONICO VIRTUAL</t>
  </si>
  <si>
    <t>REPROBADAS DE NIVEL QUE NO SE OFERTA</t>
  </si>
  <si>
    <t>C511</t>
  </si>
  <si>
    <t>PROGRAMACION VISUAL</t>
  </si>
  <si>
    <t>HAY QUE CHECAR BIEN LAS QUE SE OFERTAN</t>
  </si>
  <si>
    <t>C512</t>
  </si>
  <si>
    <t>OPTIMIZACION DE LA ENERGIA ELECTRICA</t>
  </si>
  <si>
    <t>C601</t>
  </si>
  <si>
    <t>C602</t>
  </si>
  <si>
    <t>PARA REINSC ANIVEL NON CON ADEUDOS DEL PAR</t>
  </si>
  <si>
    <t>C603</t>
  </si>
  <si>
    <t>PARA REINSC ANIVEL PAR CON ADEUDOS DEL NON</t>
  </si>
  <si>
    <t>C604</t>
  </si>
  <si>
    <t>C605</t>
  </si>
  <si>
    <t>C606</t>
  </si>
  <si>
    <t>CRITERIO ESTRUCTURAL</t>
  </si>
  <si>
    <t>SI(Y6=0;Y7;Y6)</t>
  </si>
  <si>
    <t>C607</t>
  </si>
  <si>
    <t>ADMINISTRACION DE OBRAS</t>
  </si>
  <si>
    <t>SI(Y(O6=1;Y8);Y9)</t>
  </si>
  <si>
    <t>C608</t>
  </si>
  <si>
    <t>MODELOS TRIDIMENSIONALES FISICOS</t>
  </si>
  <si>
    <t>SI($L$8=AG101,AD101,SI($L$8=AH101,AD101,SI($L$8=AI101,AD101,SI($L$8=AJ101,AD101,SI($L$8=AK101,AD101,SI($L$8=AG102,AD102,("")))))))</t>
  </si>
  <si>
    <t>C609</t>
  </si>
  <si>
    <t>PROYECTO INTEGRAL</t>
  </si>
  <si>
    <t>C610</t>
  </si>
  <si>
    <t>SUPERVISION DE OBRAS</t>
  </si>
  <si>
    <t>C611</t>
  </si>
  <si>
    <t>PROCESOS MECANICOS ASISTIDOS POR COMPUTADORA</t>
  </si>
  <si>
    <t>E301</t>
  </si>
  <si>
    <t>E302</t>
  </si>
  <si>
    <t>E303</t>
  </si>
  <si>
    <t>E304</t>
  </si>
  <si>
    <t>E305</t>
  </si>
  <si>
    <t>E306</t>
  </si>
  <si>
    <t>E307</t>
  </si>
  <si>
    <t>E308</t>
  </si>
  <si>
    <t>ELECTROTECNIA DE CORRIENTE CONTINUA</t>
  </si>
  <si>
    <t>E309</t>
  </si>
  <si>
    <t>INSTALACIONES ELECTRICAS RESIDENCIALES</t>
  </si>
  <si>
    <t>SI($C$8=AG113,AD113,SI($C$8=AH113,AD113,SI($C$8=AI113,AD113,SI($C$8=AJ113,AD113,SI($C$8=AG114,AD114,SI($C$8=AH114,AD114,SI($C$8=AI114,AD114,SI($C$8=AJ114,AD114,SI($C$8=AG135,AE113,SI($C$8=AH135,AE113,SI($C$8=AG136,AE113,SI($C$8=AH136,AE113,SI($C$8=AI136,AE113,SI($C$8=AJ136,AE113,("")))))))))))))))</t>
  </si>
  <si>
    <t>FIRMA DE ENTERADO</t>
  </si>
  <si>
    <t>FIRMA DE CONFORMIDAD</t>
  </si>
  <si>
    <t>REVISÓ GESTION ESCOLAR</t>
  </si>
  <si>
    <t>E310</t>
  </si>
  <si>
    <t>MEDICIONES ELECTRICAS</t>
  </si>
  <si>
    <t>E311</t>
  </si>
  <si>
    <t>ORGANIZACION INDUSTRIAL</t>
  </si>
  <si>
    <t>E312</t>
  </si>
  <si>
    <t>FIRMA DE PADRE O TUTOR</t>
  </si>
  <si>
    <t>FIRMADEL ESTUDIANTE</t>
  </si>
  <si>
    <t>FIRMA ESTUDIANTE</t>
  </si>
  <si>
    <t>E401</t>
  </si>
  <si>
    <t>E402</t>
  </si>
  <si>
    <t>E403</t>
  </si>
  <si>
    <t>E404</t>
  </si>
  <si>
    <t>E405</t>
  </si>
  <si>
    <t>E406</t>
  </si>
  <si>
    <t>ELECTROTECNIA DE CORRIENTE ALTERNA</t>
  </si>
  <si>
    <t>E407</t>
  </si>
  <si>
    <t>INSTALACIONES ELECTRICAS COMERCIALES</t>
  </si>
  <si>
    <t>E408</t>
  </si>
  <si>
    <t>MANTENIMIENTO A GENERADORES ELECTRICOS</t>
  </si>
  <si>
    <t>SI($L$8=AG124,AD124,SI($L$8=AH124,AD124,SI($L$8=AI124,AD124,SI($L$8=AJ124,AD124,SI($L$8=AG125,AD125,SI($L$8=AH125,AD125,SI($L$8=AI125,AD125,SI($L$8=AJ125,AD125,SI($L$8=AG145,AE124,SI($L$8=AH145,AE124,SI($L$8=AI145,AE124,SI($L$8=AJ145,AE124,SI($L$8=AG146,AE124,SI($L$8=AH146,AE124,("")))))))))))))))</t>
  </si>
  <si>
    <t>E409</t>
  </si>
  <si>
    <t>E410</t>
  </si>
  <si>
    <t>ELECTRONICA DE POTENCIA</t>
  </si>
  <si>
    <t>E411</t>
  </si>
  <si>
    <t>E501</t>
  </si>
  <si>
    <t>E502</t>
  </si>
  <si>
    <t>E503</t>
  </si>
  <si>
    <t>E504</t>
  </si>
  <si>
    <t>E505</t>
  </si>
  <si>
    <t>E506</t>
  </si>
  <si>
    <t>INSTALACIONES DE SISTEMAS DE CONTROL ELECTRICO</t>
  </si>
  <si>
    <t>E507</t>
  </si>
  <si>
    <t>INSTALACIONES ELECTRICAS INDUSTRIALES</t>
  </si>
  <si>
    <t>E508</t>
  </si>
  <si>
    <t>MANTENIMIENTO A MOTORES ELECTRICOS</t>
  </si>
  <si>
    <t>SI($C$8=AG135,AD135,SI($C$8=AH135,AD135,SI($C$8=AG136,AD136,SI($C$8=AH136,AD136,SI($C$8=AI136,AD136,SI($C$8=AJ56,AD136,("")))))))</t>
  </si>
  <si>
    <t>E509</t>
  </si>
  <si>
    <t>E510</t>
  </si>
  <si>
    <t>MANTENIMIENTO A SISTEMAS ELECTRONICOS</t>
  </si>
  <si>
    <t>E601</t>
  </si>
  <si>
    <t>E602</t>
  </si>
  <si>
    <t>E603</t>
  </si>
  <si>
    <t>E604</t>
  </si>
  <si>
    <t>E605</t>
  </si>
  <si>
    <t>E606</t>
  </si>
  <si>
    <t>INST. Y OPERACION DE CONTROLADORES LOGICOS PROGRAMABLES</t>
  </si>
  <si>
    <t>E607</t>
  </si>
  <si>
    <t>MANTENIMIENTO A SUBESTACIONES ELECTRICAS</t>
  </si>
  <si>
    <t>E608</t>
  </si>
  <si>
    <t>MANTENIMIENTO A SISTEMAS ELECTRICOS DE EMERGENCIA</t>
  </si>
  <si>
    <t>SI($L$8=AG145,AD145,SI($L$8=AH145,AD145,SI($L$8=AI145,AD145,SI($L$8=AJ145,AD145,SI($L$8=AG146,AD146,SI($L$8=AH146,AD146,("")))))))</t>
  </si>
  <si>
    <t>E609</t>
  </si>
  <si>
    <t>PROYECTO TERMINAL</t>
  </si>
  <si>
    <t>E610</t>
  </si>
  <si>
    <t>DISPOSITIVOS DIGITALES DE CONTROL Y POTENCIA</t>
  </si>
  <si>
    <t>E611</t>
  </si>
  <si>
    <t>M301</t>
  </si>
  <si>
    <t>M302</t>
  </si>
  <si>
    <t>M303</t>
  </si>
  <si>
    <t>M304</t>
  </si>
  <si>
    <t>M305</t>
  </si>
  <si>
    <t>M306</t>
  </si>
  <si>
    <t>M307</t>
  </si>
  <si>
    <t>M308</t>
  </si>
  <si>
    <t>ELECTROTECNIA</t>
  </si>
  <si>
    <t>M309</t>
  </si>
  <si>
    <t>MATERIALES INDUSTRIALES</t>
  </si>
  <si>
    <t>M310</t>
  </si>
  <si>
    <t>METROLOGIA DIMENSIONAL</t>
  </si>
  <si>
    <t>M401</t>
  </si>
  <si>
    <t>SI($L$8=AG166,AD166,SI($L$8=AH166,AD166,SI($L$8=AI166,AD166,SI($L$8=AJ166,AD166,SI($L$8=AG167,AD167,SI($L$8=AH167,AD167,SI($L$8=AI167,AD167,SI($L$8=AJ167,AD167,SI($L$8=AG188,AE166,SI($L$8=AH188,AE166,SI($L$8=AI188,AE166,SI($L$8=AJ188,AE166,SI($L$8=AG189,AE166,SI($L$8=AH189,AE166,("")))))))))))))))</t>
  </si>
  <si>
    <t>M402</t>
  </si>
  <si>
    <t>M403</t>
  </si>
  <si>
    <t>M404</t>
  </si>
  <si>
    <t>M405</t>
  </si>
  <si>
    <t>M406</t>
  </si>
  <si>
    <t>M407</t>
  </si>
  <si>
    <t>TECNICAS DE MANTENIMIENTO</t>
  </si>
  <si>
    <t>M408</t>
  </si>
  <si>
    <t>ELECTRONICA</t>
  </si>
  <si>
    <t>M409</t>
  </si>
  <si>
    <t>SOLDADURA POR ARCO</t>
  </si>
  <si>
    <t>M410</t>
  </si>
  <si>
    <t>SOLDADURA POR OXIACETILENO</t>
  </si>
  <si>
    <t>M411</t>
  </si>
  <si>
    <t>METODOS DE TRABAJO EN SOLDADURA</t>
  </si>
  <si>
    <t>M501</t>
  </si>
  <si>
    <t>M502</t>
  </si>
  <si>
    <t>M503</t>
  </si>
  <si>
    <t>M504</t>
  </si>
  <si>
    <t>M505</t>
  </si>
  <si>
    <t>M506</t>
  </si>
  <si>
    <t>M507</t>
  </si>
  <si>
    <t>MAQUINAS HERRAMIENTA</t>
  </si>
  <si>
    <t>M508</t>
  </si>
  <si>
    <t>MECANISMOS</t>
  </si>
  <si>
    <t>SI($C$8=AG177,AD177,SI($C$8=AH177,AD177,SI($C$8=AG178,AD178,SI($C$8=AH178,AD178,SI($C$8=AI178,AD178,SI($C$8=AJ178,AD178,("")))))))</t>
  </si>
  <si>
    <t>M509</t>
  </si>
  <si>
    <t>M510</t>
  </si>
  <si>
    <t>PROTECCIONES ELECTRICAS</t>
  </si>
  <si>
    <t>M511</t>
  </si>
  <si>
    <t>M601</t>
  </si>
  <si>
    <t>M602</t>
  </si>
  <si>
    <t>M603</t>
  </si>
  <si>
    <t>M604</t>
  </si>
  <si>
    <t>M605</t>
  </si>
  <si>
    <t>M606</t>
  </si>
  <si>
    <t>MAQUINAS ELECTRICAS</t>
  </si>
  <si>
    <t>M607</t>
  </si>
  <si>
    <t>ELECTRONICA INDUSTRIAL</t>
  </si>
  <si>
    <t>M608</t>
  </si>
  <si>
    <t>MAQUINAS DE CONTROL NUMERICO</t>
  </si>
  <si>
    <t>SI($L$8=AG188,AD188,SI($L$8=AH188,AD188,SI($L$8=AI188,AD188,SI($L$8=AJ188,AD188,SI($L$8=AG189,AD189,SI($L$8=AH189,AD189,("")))))))</t>
  </si>
  <si>
    <t>M609</t>
  </si>
  <si>
    <t>AUTOMATIZACION</t>
  </si>
  <si>
    <t>M610</t>
  </si>
  <si>
    <t>PROTOTIPOS TECNOLOGICOS</t>
  </si>
  <si>
    <t>M611</t>
  </si>
  <si>
    <t>M612</t>
  </si>
  <si>
    <t>CONTROL TOTAL DE LA CALIDAD</t>
  </si>
  <si>
    <t>N301</t>
  </si>
  <si>
    <t>N302</t>
  </si>
  <si>
    <t>N303</t>
  </si>
  <si>
    <t>N304</t>
  </si>
  <si>
    <t>N305</t>
  </si>
  <si>
    <t>N306</t>
  </si>
  <si>
    <t>N307</t>
  </si>
  <si>
    <t>N308</t>
  </si>
  <si>
    <t>SISTEMAS DEL AUTOMOVIL</t>
  </si>
  <si>
    <t>N309</t>
  </si>
  <si>
    <t>LUBRICACION DE LOS SISTEMAS MECANICOS</t>
  </si>
  <si>
    <t>N401</t>
  </si>
  <si>
    <t>N402</t>
  </si>
  <si>
    <t>N403</t>
  </si>
  <si>
    <t>N404</t>
  </si>
  <si>
    <t>N405</t>
  </si>
  <si>
    <t>N406</t>
  </si>
  <si>
    <t>MANTENIMIENTO Y REPARACION AL SISTEMA DE FRENOS</t>
  </si>
  <si>
    <t>N407</t>
  </si>
  <si>
    <t>MANTTO. Y REPARACION DE MOTORES DE COMBUSTION INTERNA</t>
  </si>
  <si>
    <t>SI($L$8=AG208,AD208,SI($L$8=AH208,AD208,SI($L$8=AG210,AD210,SI($L$8=AH210,AD210,SI($L$8=AG229,AE208,SI($L$8=AH229,AE208,SI($L$8=AI229,AE208,SI($L$8=AJ229,AE208,("")))))))))</t>
  </si>
  <si>
    <t>N408</t>
  </si>
  <si>
    <t>MANTENIMIENTO AL SISTEMA DE ENFRIAMIENTO</t>
  </si>
  <si>
    <t>N410</t>
  </si>
  <si>
    <t>REP. DE SIST. DE CTRL. DE EMISION DE GASES CONT.</t>
  </si>
  <si>
    <t>N411</t>
  </si>
  <si>
    <t>SERVICIOS EN EL TALLER AUTOMOTRIZ</t>
  </si>
  <si>
    <t>N501</t>
  </si>
  <si>
    <t>N502</t>
  </si>
  <si>
    <t>N503</t>
  </si>
  <si>
    <t>N504</t>
  </si>
  <si>
    <t>N505</t>
  </si>
  <si>
    <t>N506</t>
  </si>
  <si>
    <t>MANEJO DE SOFTWARE EN LA CONSTR. DE ELEM. AUTOMOTRICES</t>
  </si>
  <si>
    <t>N507</t>
  </si>
  <si>
    <t>REP. DEL SIST. DE DIREC. Y DE LOS COMPONENTES DE LA SUSP.</t>
  </si>
  <si>
    <t>N508</t>
  </si>
  <si>
    <t>REPARACION DEL SIST. DE EMBRAGUE Y TRANSMISION ESTANDAR</t>
  </si>
  <si>
    <t>SI($C$8=AG219,AD219,SI($C$8=AH219,AD219,SI($C$8=AG220,AD220,SI($C$8=AH220,AD220,("")))))</t>
  </si>
  <si>
    <t>N509</t>
  </si>
  <si>
    <t>N511</t>
  </si>
  <si>
    <t>N512</t>
  </si>
  <si>
    <t>N601</t>
  </si>
  <si>
    <t>N602</t>
  </si>
  <si>
    <t>N603</t>
  </si>
  <si>
    <t>N604</t>
  </si>
  <si>
    <t>N605</t>
  </si>
  <si>
    <t>N606</t>
  </si>
  <si>
    <t>MANTTO. Y REP. DEL SIST. ELECTRICO ELECTRONICO Y DE CTRL.</t>
  </si>
  <si>
    <t>N607</t>
  </si>
  <si>
    <t>REPARACION DEL TREN DE RODAJE Y TRANSMISION AUTOMATICA</t>
  </si>
  <si>
    <t>SI($L$8=AG229,AD229,SI($L$8=AH229,AD229,SI($L$8=AI229,AD229,SI($L$8=AJ229,AD229,("")))))</t>
  </si>
  <si>
    <t>N608</t>
  </si>
  <si>
    <t>APLICACION DE NUEVAS TECNOLOGIAS EN SIST. AUTOMOTRICES</t>
  </si>
  <si>
    <t>N609</t>
  </si>
  <si>
    <t>MOTORES DEL VEHICULO HIBRIDO</t>
  </si>
  <si>
    <t>S301</t>
  </si>
  <si>
    <t>S302</t>
  </si>
  <si>
    <t>S303</t>
  </si>
  <si>
    <t>S304</t>
  </si>
  <si>
    <t>S305</t>
  </si>
  <si>
    <t>S306</t>
  </si>
  <si>
    <t>S307</t>
  </si>
  <si>
    <t>S308</t>
  </si>
  <si>
    <t>PROCESO DE SOLDADURA Y CORTE CON ARCO METALICO PROTEGIDO</t>
  </si>
  <si>
    <t>S309</t>
  </si>
  <si>
    <t>METALURGIA DE LA SOLDADURA</t>
  </si>
  <si>
    <t>SI($C$8=AG240,AD240,SI($C$8=AH240,AD240,SI($C$8=AI240,AD240,SI($C$8=AJ240,AD240,SI($C$8=AG241,AD241,SI($C$8=AH241,AD241,SI($C$8=AG262,AE240,SI($C$8=AH262,AE240,SI($C$8=AG263,AE240,SI($C$8=AH263,AE240,("")))))))))))</t>
  </si>
  <si>
    <t>S310</t>
  </si>
  <si>
    <t>MEDICION Y TRAZO EN SOLDADURA</t>
  </si>
  <si>
    <t>3IIV9</t>
  </si>
  <si>
    <t>S311</t>
  </si>
  <si>
    <t>METROLOGIA EN SOLDADURA</t>
  </si>
  <si>
    <t>S312</t>
  </si>
  <si>
    <t>S401</t>
  </si>
  <si>
    <t>S402</t>
  </si>
  <si>
    <t>S403</t>
  </si>
  <si>
    <t>S404</t>
  </si>
  <si>
    <t>S405</t>
  </si>
  <si>
    <t>S406</t>
  </si>
  <si>
    <t>PROCESOS DE SOLDADURA Y CORTE CON OXIGAS</t>
  </si>
  <si>
    <t>S407</t>
  </si>
  <si>
    <t>ENSAYOS DESTRUCTIVOS EN SOLDADURA</t>
  </si>
  <si>
    <t>S408</t>
  </si>
  <si>
    <t>TECNICAS DE SUPERVISION EN SOLDADURA</t>
  </si>
  <si>
    <t>SI($L$8=AG251,AD251,SI($L$8=AH251,AD251,SI($L$8=AG252,AD252,SI($L$8=AH252,AD252,SI($L$8=AI252,AD252,SI($L$8=AJ252,AD252,SI($L$8=AG274,AE251,SI($L$8=AH274,AE251,SI($L$8=AG275,AE251,SI($L$80=AH275,AE251,("")))))))))))</t>
  </si>
  <si>
    <t>S409</t>
  </si>
  <si>
    <t>COSTOS Y PRESUPUESTOS EN SOLDADURA</t>
  </si>
  <si>
    <t>S410</t>
  </si>
  <si>
    <t>S411</t>
  </si>
  <si>
    <t>SIMULADORES ELECTRICOS EN COMPUTADORAS</t>
  </si>
  <si>
    <t>S501</t>
  </si>
  <si>
    <t>S502</t>
  </si>
  <si>
    <t>S503</t>
  </si>
  <si>
    <t>S504</t>
  </si>
  <si>
    <t>S505</t>
  </si>
  <si>
    <t>S506</t>
  </si>
  <si>
    <t>PROCESOS ESPECIALES DE SOLDADURA Y CORTE DE METALES</t>
  </si>
  <si>
    <t>S507</t>
  </si>
  <si>
    <t>ENSAYOS NO DESTRUCTIVOS EN SOLDADURA</t>
  </si>
  <si>
    <t>S508</t>
  </si>
  <si>
    <t>DISEÑO EN SOLDADURAS</t>
  </si>
  <si>
    <t>SI($C$8=AG262,AD262,SI($C$8=AH262,AD262,SI($C$8=AG263,AD263,SI($C$8=AH263,AD263,("")))))</t>
  </si>
  <si>
    <t>S509</t>
  </si>
  <si>
    <t>APLICACIONES EN AUTOCAD EN SOLDADURA</t>
  </si>
  <si>
    <t>S510</t>
  </si>
  <si>
    <t>PROTOCOLOS DE INVESTIGACION EN SOLDADURA</t>
  </si>
  <si>
    <t>S511</t>
  </si>
  <si>
    <t>S601</t>
  </si>
  <si>
    <t>S602</t>
  </si>
  <si>
    <t>S603</t>
  </si>
  <si>
    <t>S604</t>
  </si>
  <si>
    <t>S605</t>
  </si>
  <si>
    <t>S606</t>
  </si>
  <si>
    <t>APLICACIONES INDUSTRIALES DE SOLDADURA</t>
  </si>
  <si>
    <t>S607</t>
  </si>
  <si>
    <t>SOFTWARE EN SOLDADURA</t>
  </si>
  <si>
    <t>S608</t>
  </si>
  <si>
    <t>SOLDABILIDAD DE METALES FERROSOS Y NO FERROSOS</t>
  </si>
  <si>
    <t>S609</t>
  </si>
  <si>
    <t>AUTOMATIZACION DE PROCESOS DE SOLDADURA</t>
  </si>
  <si>
    <t>SI($L$8=AG274,AD274,SI($L$8=AH274,AD274,SI($L$8=AG275,AD275,SI($L$8=AH275,AD275,("")))))</t>
  </si>
  <si>
    <t>S610</t>
  </si>
  <si>
    <t>NORMAS EN SOLDADURA</t>
  </si>
  <si>
    <t>S611</t>
  </si>
  <si>
    <t>PRESENTACION DE PROYECTOS EN SOLDADURA</t>
  </si>
  <si>
    <t>S612</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</si>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</sst>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6"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b/>
      <sz val="7"/>
      <color rgb="FFFFFFFF"/>
      <name val="Arial"/>
      <family val="2"/>
    </font>
    <font>
      <b/>
      <sz val="14"/>
      <color theme="1"/>
      <name val="Calibri"/>
      <family val="2"/>
      <scheme val="minor"/>
    </font>
    <font>
      <sz val="7"/>
      <color theme="1"/>
      <name val="Calibri"/>
      <family val="2"/>
      <scheme val="minor"/>
    </font>
    <font>
      <sz val="8"/>
      <color theme="1"/>
      <name val="Verdana"/>
      <family val="2"/>
    </font>
    <font>
      <sz val="6"/>
      <color theme="1"/>
      <name val="Verdana"/>
      <family val="2"/>
    </font>
    <font>
      <sz val="7"/>
      <color rgb="FF333333"/>
      <name val="Arial"/>
      <family val="2"/>
    </font>
    <font>
      <sz val="10"/>
      <name val="MS Sans Serif"/>
      <family val="2"/>
    </font>
    <font>
      <sz val="5"/>
      <name val="MS Sans Serif"/>
      <family val="2"/>
    </font>
    <font>
      <sz val="10"/>
      <color rgb="FF333333"/>
      <name val="Arial"/>
      <family val="2"/>
    </font>
    <font>
      <b/>
      <sz val="14"/>
      <color theme="7" tint="-0.499984740745262"/>
      <name val="Calibri"/>
      <family val="2"/>
      <scheme val="minor"/>
    </font>
    <font>
      <b/>
      <sz val="10"/>
      <color theme="0"/>
      <name val="Calibri"/>
      <family val="2"/>
      <scheme val="minor"/>
    </font>
    <font>
      <b/>
      <sz val="16"/>
      <color theme="1"/>
      <name val="Calibri"/>
      <family val="2"/>
      <scheme val="minor"/>
    </font>
    <font>
      <b/>
      <sz val="10"/>
      <color theme="1"/>
      <name val="Calibri"/>
      <family val="2"/>
      <scheme val="minor"/>
    </font>
    <font>
      <b/>
      <sz val="12"/>
      <color theme="1"/>
      <name val="Calibri"/>
      <family val="2"/>
      <scheme val="minor"/>
    </font>
    <font>
      <sz val="12"/>
      <color theme="1"/>
      <name val="Calibri"/>
      <family val="2"/>
      <scheme val="minor"/>
    </font>
    <font>
      <sz val="8"/>
      <color theme="1"/>
      <name val="Calibri"/>
      <family val="2"/>
      <scheme val="minor"/>
    </font>
    <font>
      <b/>
      <sz val="8"/>
      <color theme="1"/>
      <name val="Verdana"/>
      <family val="2"/>
    </font>
    <font>
      <b/>
      <sz val="11"/>
      <name val="Arial"/>
      <family val="2"/>
    </font>
    <font>
      <sz val="6"/>
      <name val="Arial"/>
      <family val="2"/>
    </font>
    <font>
      <sz val="14"/>
      <name val="Calibri"/>
      <family val="2"/>
      <scheme val="minor"/>
    </font>
    <font>
      <sz val="14"/>
      <color theme="1"/>
      <name val="Calibri"/>
      <family val="2"/>
      <scheme val="minor"/>
    </font>
    <font>
      <b/>
      <sz val="10"/>
      <color theme="0"/>
      <name val="Arial"/>
      <family val="2"/>
    </font>
    <font>
      <b/>
      <sz val="6"/>
      <color theme="0"/>
      <name val="Arial"/>
      <family val="2"/>
    </font>
    <font>
      <b/>
      <sz val="8"/>
      <color theme="0"/>
      <name val="Arial"/>
      <family val="2"/>
    </font>
    <font>
      <b/>
      <sz val="6"/>
      <name val="Arial"/>
      <family val="2"/>
    </font>
    <font>
      <sz val="11"/>
      <name val="Calibri"/>
      <family val="2"/>
      <scheme val="minor"/>
    </font>
    <font>
      <b/>
      <sz val="6"/>
      <color rgb="FFFFFFFF"/>
      <name val="Arial"/>
      <family val="2"/>
    </font>
    <font>
      <sz val="10"/>
      <name val="Arial"/>
      <family val="2"/>
    </font>
    <font>
      <b/>
      <sz val="10"/>
      <color theme="1"/>
      <name val="Arial"/>
      <family val="2"/>
    </font>
    <font>
      <sz val="10"/>
      <color theme="1"/>
      <name val="Verdana"/>
      <family val="2"/>
    </font>
    <font>
      <sz val="10"/>
      <color theme="0"/>
      <name val="Verdana"/>
      <family val="2"/>
    </font>
    <font>
      <sz val="10"/>
      <color theme="1"/>
      <name val="Calibri"/>
      <family val="2"/>
      <scheme val="minor"/>
    </font>
    <font>
      <b/>
      <sz val="10"/>
      <color rgb="FF333333"/>
      <name val="Arial"/>
      <family val="2"/>
    </font>
    <font>
      <sz val="10"/>
      <color rgb="FF00B050"/>
      <name val="Arial"/>
      <family val="2"/>
    </font>
    <font>
      <sz val="10"/>
      <color rgb="FFFF0000"/>
      <name val="Arial"/>
      <family val="2"/>
    </font>
    <font>
      <sz val="8"/>
      <color theme="0"/>
      <name val="Verdana"/>
      <family val="2"/>
    </font>
    <font>
      <sz val="8"/>
      <color rgb="FF333333"/>
      <name val="Arial"/>
      <family val="2"/>
    </font>
    <font>
      <sz val="8"/>
      <color theme="0"/>
      <name val="Arial"/>
      <family val="2"/>
    </font>
    <font>
      <sz val="8"/>
      <color rgb="FFFF0000"/>
      <name val="Arial"/>
      <family val="2"/>
    </font>
    <font>
      <sz val="9"/>
      <name val="Arial"/>
      <family val="2"/>
    </font>
    <font>
      <b/>
      <sz val="9"/>
      <color theme="1"/>
      <name val="Calibri"/>
      <family val="2"/>
      <scheme val="minor"/>
    </font>
    <font>
      <b/>
      <sz val="8"/>
      <color theme="1"/>
      <name val="Arial"/>
      <family val="2"/>
    </font>
    <font>
      <sz val="7"/>
      <color theme="1"/>
      <name val="Verdana"/>
      <family val="2"/>
    </font>
    <font>
      <b/>
      <sz val="6"/>
      <color rgb="FFFF0000"/>
      <name val="Arial"/>
      <family val="2"/>
    </font>
    <font>
      <b/>
      <sz val="8"/>
      <color rgb="FFFF0000"/>
      <name val="Arial"/>
      <family val="2"/>
    </font>
    <font>
      <sz val="8"/>
      <name val="Arial"/>
      <family val="2"/>
    </font>
    <font>
      <sz val="10"/>
      <color theme="0"/>
      <name val="Arial"/>
      <family val="2"/>
    </font>
    <font>
      <b/>
      <sz val="6"/>
      <color theme="1"/>
      <name val="Arial"/>
      <family val="2"/>
    </font>
    <font>
      <sz val="6"/>
      <color theme="1"/>
      <name val="Calibri"/>
      <family val="2"/>
      <scheme val="minor"/>
    </font>
    <font>
      <sz val="9"/>
      <color theme="0"/>
      <name val="Calibri"/>
      <family val="2"/>
      <scheme val="minor"/>
    </font>
    <font>
      <sz val="14"/>
      <color theme="0"/>
      <name val="Calibri"/>
      <family val="2"/>
      <scheme val="minor"/>
    </font>
    <font>
      <b/>
      <sz val="6"/>
      <color rgb="FF333333"/>
      <name val="Arial"/>
      <family val="2"/>
    </font>
    <font>
      <sz val="6"/>
      <color theme="1"/>
      <name val="Arial"/>
      <family val="2"/>
    </font>
    <font>
      <b/>
      <sz val="8"/>
      <color rgb="FF333333"/>
      <name val="Arial"/>
      <family val="2"/>
    </font>
    <font>
      <b/>
      <sz val="22"/>
      <color theme="1"/>
      <name val="Calibri"/>
      <family val="2"/>
      <scheme val="minor"/>
    </font>
    <font>
      <b/>
      <sz val="8"/>
      <color rgb="FFFF0000"/>
      <name val="Calibri"/>
      <family val="2"/>
      <scheme val="minor"/>
    </font>
    <font>
      <b/>
      <sz val="6"/>
      <color theme="1"/>
      <name val="Calibri"/>
      <family val="2"/>
      <scheme val="minor"/>
    </font>
    <font>
      <b/>
      <sz val="8"/>
      <color theme="1"/>
      <name val="Calibri"/>
      <family val="2"/>
      <scheme val="minor"/>
    </font>
    <font>
      <sz val="9"/>
      <color theme="1"/>
      <name val="Calibri"/>
      <family val="2"/>
      <scheme val="minor"/>
    </font>
    <font>
      <b/>
      <sz val="20"/>
      <color rgb="FFFF0000"/>
      <name val="Calibri"/>
      <family val="2"/>
      <scheme val="minor"/>
    </font>
    <font>
      <b/>
      <sz val="14"/>
      <color rgb="FFFF0000"/>
      <name val="Calibri"/>
      <family val="2"/>
      <scheme val="minor"/>
    </font>
    <font>
      <b/>
      <sz val="12"/>
      <color theme="6" tint="-0.499984740745262"/>
      <name val="Calibri"/>
      <family val="2"/>
      <scheme val="minor"/>
    </font>
    <font>
      <b/>
      <sz val="14"/>
      <color theme="0"/>
      <name val="Arial"/>
      <family val="2"/>
    </font>
    <font>
      <b/>
      <sz val="16"/>
      <color theme="1"/>
      <name val="Arial"/>
      <family val="2"/>
    </font>
    <font>
      <sz val="8"/>
      <color theme="1"/>
      <name val="Arial"/>
      <family val="2"/>
    </font>
    <font>
      <b/>
      <sz val="16"/>
      <name val="Arial"/>
      <family val="2"/>
    </font>
    <font>
      <b/>
      <sz val="16"/>
      <name val="Calibri"/>
      <family val="2"/>
      <scheme val="minor"/>
    </font>
    <font>
      <b/>
      <sz val="12"/>
      <color rgb="FF333333"/>
      <name val="Arial"/>
      <family val="2"/>
    </font>
    <font>
      <b/>
      <sz val="12"/>
      <name val="Arial"/>
      <family val="2"/>
    </font>
    <font>
      <b/>
      <sz val="26"/>
      <name val="Arial"/>
      <family val="2"/>
    </font>
    <font>
      <sz val="10"/>
      <name val="Calibri"/>
      <family val="2"/>
      <scheme val="minor"/>
    </font>
    <font>
      <sz val="18"/>
      <color theme="0"/>
      <name val="Calibri"/>
      <family val="2"/>
      <scheme val="minor"/>
    </font>
    <font>
      <sz val="18"/>
      <color theme="1"/>
      <name val="Calibri"/>
      <family val="2"/>
      <scheme val="minor"/>
    </font>
    <font>
      <b/>
      <sz val="12"/>
      <color rgb="FFC00000"/>
      <name val="Calibri"/>
      <family val="2"/>
      <scheme val="minor"/>
    </font>
    <font>
      <b/>
      <sz val="10"/>
      <color rgb="FFC00000"/>
      <name val="Calibri"/>
      <family val="2"/>
      <scheme val="minor"/>
    </font>
    <font>
      <b/>
      <sz val="12"/>
      <color rgb="FFFF0000"/>
      <name val="Calibri"/>
      <family val="2"/>
      <scheme val="minor"/>
    </font>
    <font>
      <b/>
      <sz val="14"/>
      <color rgb="FFFF0000"/>
      <name val="Arial"/>
      <family val="2"/>
    </font>
    <font>
      <sz val="28"/>
      <color theme="1"/>
      <name val="Calibri"/>
      <family val="2"/>
      <scheme val="minor"/>
    </font>
    <font>
      <b/>
      <sz val="18"/>
      <color rgb="FF002060"/>
      <name val="Calibri"/>
      <family val="2"/>
      <scheme val="minor"/>
    </font>
    <font>
      <b/>
      <sz val="14"/>
      <name val="Calibri"/>
      <family val="2"/>
      <scheme val="minor"/>
    </font>
    <font>
      <sz val="16"/>
      <color theme="1"/>
      <name val="Calibri"/>
      <family val="2"/>
      <scheme val="minor"/>
    </font>
    <font>
      <b/>
      <sz val="7"/>
      <color theme="1"/>
      <name val="Arial Narrow"/>
      <family val="2"/>
    </font>
    <font>
      <sz val="26"/>
      <color theme="1"/>
      <name val="Calibri"/>
      <family val="2"/>
      <scheme val="minor"/>
    </font>
    <font>
      <b/>
      <sz val="14"/>
      <color theme="0"/>
      <name val="Calibri"/>
      <family val="2"/>
      <scheme val="minor"/>
    </font>
    <font>
      <b/>
      <sz val="12"/>
      <color theme="1"/>
      <name val="Verdana"/>
      <family val="2"/>
    </font>
    <font>
      <i/>
      <sz val="11"/>
      <color theme="1"/>
      <name val="Calibri"/>
      <family val="2"/>
      <scheme val="minor"/>
    </font>
    <font>
      <b/>
      <i/>
      <sz val="11"/>
      <color theme="1"/>
      <name val="Calibri"/>
      <family val="2"/>
      <scheme val="minor"/>
    </font>
    <font>
      <b/>
      <sz val="24"/>
      <color theme="1"/>
      <name val="Calibri"/>
      <family val="2"/>
      <scheme val="minor"/>
    </font>
    <font>
      <b/>
      <sz val="5"/>
      <color theme="0"/>
      <name val="Arial"/>
      <family val="2"/>
    </font>
    <font>
      <sz val="12"/>
      <name val="Calibri"/>
      <family val="2"/>
      <scheme val="minor"/>
    </font>
    <font>
      <sz val="18"/>
      <name val="Calibri"/>
      <family val="2"/>
      <scheme val="minor"/>
    </font>
  </fonts>
  <fills count="31">
    <fill>
      <patternFill patternType="none"/>
    </fill>
    <fill>
      <patternFill patternType="gray125"/>
    </fill>
    <fill>
      <patternFill patternType="solid">
        <fgColor rgb="FF800000"/>
        <bgColor indexed="64"/>
      </patternFill>
    </fill>
    <fill>
      <patternFill patternType="solid">
        <fgColor theme="0"/>
        <bgColor indexed="64"/>
      </patternFill>
    </fill>
    <fill>
      <patternFill patternType="solid">
        <fgColor rgb="FFFFFF00"/>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7" tint="-0.499984740745262"/>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499984740745262"/>
        <bgColor indexed="64"/>
      </patternFill>
    </fill>
    <fill>
      <patternFill patternType="solid">
        <fgColor theme="1" tint="0.499984740745262"/>
        <bgColor indexed="64"/>
      </patternFill>
    </fill>
    <fill>
      <patternFill patternType="solid">
        <fgColor rgb="FF92D050"/>
        <bgColor indexed="64"/>
      </patternFill>
    </fill>
    <fill>
      <patternFill patternType="solid">
        <fgColor rgb="FFFF0000"/>
        <bgColor indexed="64"/>
      </patternFill>
    </fill>
    <fill>
      <patternFill patternType="solid">
        <fgColor rgb="FFF2F2F2"/>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rgb="FFFFFFFF"/>
        <bgColor indexed="64"/>
      </patternFill>
    </fill>
    <fill>
      <patternFill patternType="solid">
        <fgColor theme="6" tint="-0.249977111117893"/>
        <bgColor indexed="64"/>
      </patternFill>
    </fill>
    <fill>
      <patternFill patternType="solid">
        <fgColor theme="3" tint="0.59999389629810485"/>
        <bgColor indexed="64"/>
      </patternFill>
    </fill>
    <fill>
      <patternFill patternType="gray0625">
        <bgColor theme="0"/>
      </patternFill>
    </fill>
    <fill>
      <patternFill patternType="solid">
        <fgColor theme="4" tint="-0.249977111117893"/>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DEDFDE"/>
      </left>
      <right style="thin">
        <color rgb="FF000000"/>
      </right>
      <top style="medium">
        <color rgb="FFDEDFDE"/>
      </top>
      <bottom/>
      <diagonal/>
    </border>
    <border>
      <left style="thin">
        <color rgb="FF000000"/>
      </left>
      <right style="thin">
        <color rgb="FF000000"/>
      </right>
      <top style="medium">
        <color rgb="FFDEDFDE"/>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right style="medium">
        <color indexed="64"/>
      </right>
      <top/>
      <bottom/>
      <diagonal/>
    </border>
    <border>
      <left style="thin">
        <color auto="1"/>
      </left>
      <right style="thin">
        <color auto="1"/>
      </right>
      <top style="thin">
        <color auto="1"/>
      </top>
      <bottom style="thin">
        <color auto="1"/>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ck">
        <color auto="1"/>
      </left>
      <right/>
      <top/>
      <bottom/>
      <diagonal/>
    </border>
    <border>
      <left style="thin">
        <color auto="1"/>
      </left>
      <right style="medium">
        <color indexed="64"/>
      </right>
      <top style="thin">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right style="medium">
        <color auto="1"/>
      </right>
      <top style="thin">
        <color indexed="64"/>
      </top>
      <bottom/>
      <diagonal/>
    </border>
    <border>
      <left style="thin">
        <color auto="1"/>
      </left>
      <right style="thin">
        <color auto="1"/>
      </right>
      <top/>
      <bottom style="thin">
        <color auto="1"/>
      </bottom>
      <diagonal/>
    </border>
    <border>
      <left/>
      <right/>
      <top/>
      <bottom style="thin">
        <color indexed="64"/>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medium">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medium">
        <color auto="1"/>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thick">
        <color indexed="64"/>
      </top>
      <bottom style="medium">
        <color auto="1"/>
      </bottom>
      <diagonal/>
    </border>
    <border>
      <left/>
      <right/>
      <top style="thick">
        <color indexed="64"/>
      </top>
      <bottom style="medium">
        <color auto="1"/>
      </bottom>
      <diagonal/>
    </border>
    <border>
      <left style="medium">
        <color indexed="64"/>
      </left>
      <right/>
      <top style="thick">
        <color indexed="64"/>
      </top>
      <bottom/>
      <diagonal/>
    </border>
    <border>
      <left/>
      <right style="medium">
        <color auto="1"/>
      </right>
      <top style="thick">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auto="1"/>
      </bottom>
      <diagonal/>
    </border>
    <border>
      <left style="thin">
        <color indexed="64"/>
      </left>
      <right/>
      <top style="medium">
        <color indexed="64"/>
      </top>
      <bottom style="medium">
        <color auto="1"/>
      </bottom>
      <diagonal/>
    </border>
    <border>
      <left style="thin">
        <color indexed="64"/>
      </left>
      <right style="thin">
        <color indexed="64"/>
      </right>
      <top style="medium">
        <color indexed="64"/>
      </top>
      <bottom style="thin">
        <color indexed="64"/>
      </bottom>
      <diagonal/>
    </border>
    <border>
      <left/>
      <right style="thin">
        <color indexed="64"/>
      </right>
      <top/>
      <bottom style="double">
        <color indexed="64"/>
      </bottom>
      <diagonal/>
    </border>
    <border>
      <left style="medium">
        <color auto="1"/>
      </left>
      <right style="thin">
        <color indexed="64"/>
      </right>
      <top/>
      <bottom/>
      <diagonal/>
    </border>
    <border>
      <left style="medium">
        <color auto="1"/>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auto="1"/>
      </bottom>
      <diagonal/>
    </border>
  </borders>
  <cellStyleXfs count="2">
    <xf numFmtId="0" fontId="0" fillId="0" borderId="0"/>
    <xf numFmtId="0" fontId="11" fillId="0" borderId="0"/>
  </cellStyleXfs>
  <cellXfs count="522">
    <xf numFmtId="0" fontId="0" fillId="0" borderId="0" xfId="0"/>
    <xf numFmtId="0" fontId="4" fillId="0" borderId="1" xfId="0" applyFont="1" applyBorder="1" applyAlignment="1" applyProtection="1">
      <alignment horizontal="center" vertical="center" wrapText="1"/>
    </xf>
    <xf numFmtId="0" fontId="4" fillId="0" borderId="2" xfId="0" applyFont="1" applyBorder="1" applyAlignment="1" applyProtection="1">
      <alignment vertical="top"/>
    </xf>
    <xf numFmtId="0" fontId="4" fillId="0" borderId="2" xfId="0" applyFont="1" applyBorder="1" applyAlignment="1" applyProtection="1">
      <alignment vertical="top" wrapText="1"/>
    </xf>
    <xf numFmtId="0" fontId="4" fillId="0" borderId="3" xfId="0" applyFont="1" applyBorder="1" applyAlignment="1" applyProtection="1">
      <alignment vertical="top" wrapText="1"/>
    </xf>
    <xf numFmtId="0" fontId="0" fillId="0" borderId="2" xfId="0" applyBorder="1" applyProtection="1"/>
    <xf numFmtId="0" fontId="0" fillId="0" borderId="3" xfId="0" applyBorder="1" applyProtection="1"/>
    <xf numFmtId="0" fontId="0" fillId="0" borderId="0" xfId="0" applyProtection="1"/>
    <xf numFmtId="0" fontId="0" fillId="0" borderId="0" xfId="0" applyAlignment="1" applyProtection="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3" borderId="0" xfId="0" applyFill="1" applyProtection="1"/>
    <xf numFmtId="0" fontId="6" fillId="4" borderId="6" xfId="0"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0" fillId="5" borderId="3" xfId="0" applyFill="1" applyBorder="1" applyAlignment="1" applyProtection="1">
      <alignment horizontal="center" vertical="center"/>
    </xf>
    <xf numFmtId="0" fontId="0" fillId="5" borderId="0" xfId="0" applyFill="1" applyAlignment="1" applyProtection="1"/>
    <xf numFmtId="0" fontId="0" fillId="5" borderId="0" xfId="0" applyFill="1" applyProtection="1"/>
    <xf numFmtId="0" fontId="7" fillId="0" borderId="0" xfId="0" applyFont="1" applyFill="1" applyBorder="1" applyAlignment="1" applyProtection="1">
      <alignment vertical="center" wrapText="1"/>
    </xf>
    <xf numFmtId="0" fontId="0" fillId="0" borderId="0" xfId="0" applyBorder="1" applyAlignment="1" applyProtection="1">
      <alignment horizontal="center" vertical="center"/>
    </xf>
    <xf numFmtId="0" fontId="8" fillId="0" borderId="0" xfId="0" applyFont="1" applyBorder="1" applyAlignment="1" applyProtection="1">
      <alignment vertical="top" wrapText="1"/>
    </xf>
    <xf numFmtId="0" fontId="9" fillId="0" borderId="8" xfId="0" applyFont="1" applyBorder="1" applyProtection="1"/>
    <xf numFmtId="0" fontId="0" fillId="0" borderId="0" xfId="0" applyBorder="1" applyProtection="1"/>
    <xf numFmtId="0" fontId="0" fillId="0" borderId="8" xfId="0" applyBorder="1" applyProtection="1"/>
    <xf numFmtId="0" fontId="10" fillId="3" borderId="9" xfId="0" applyFont="1" applyFill="1" applyBorder="1" applyAlignment="1">
      <alignment horizontal="center" vertical="center"/>
    </xf>
    <xf numFmtId="0" fontId="10" fillId="7" borderId="9" xfId="0" applyFont="1" applyFill="1" applyBorder="1" applyAlignment="1">
      <alignment horizontal="center" vertical="center"/>
    </xf>
    <xf numFmtId="0" fontId="10" fillId="3" borderId="9" xfId="0" applyFont="1" applyFill="1" applyBorder="1" applyAlignment="1">
      <alignment vertical="center"/>
    </xf>
    <xf numFmtId="0" fontId="12" fillId="6" borderId="0" xfId="1" applyFont="1" applyFill="1" applyBorder="1" applyAlignment="1">
      <alignment horizontal="left" vertical="center"/>
    </xf>
    <xf numFmtId="0" fontId="0" fillId="8" borderId="10" xfId="0" applyFill="1" applyBorder="1" applyProtection="1"/>
    <xf numFmtId="0" fontId="13" fillId="8" borderId="11" xfId="0" applyFont="1" applyFill="1" applyBorder="1" applyAlignment="1">
      <alignment horizontal="left" vertical="center"/>
    </xf>
    <xf numFmtId="0" fontId="0" fillId="6" borderId="0" xfId="0" applyFill="1" applyProtection="1"/>
    <xf numFmtId="0" fontId="0" fillId="6" borderId="0" xfId="0" applyFill="1" applyBorder="1" applyProtection="1"/>
    <xf numFmtId="0" fontId="7" fillId="0" borderId="13" xfId="0" applyFont="1" applyFill="1" applyBorder="1" applyAlignment="1" applyProtection="1">
      <alignment vertical="center" wrapText="1"/>
    </xf>
    <xf numFmtId="0" fontId="9" fillId="0" borderId="0" xfId="0" applyFont="1" applyBorder="1" applyProtection="1"/>
    <xf numFmtId="0" fontId="0" fillId="9" borderId="10" xfId="0" applyFill="1" applyBorder="1" applyProtection="1"/>
    <xf numFmtId="0" fontId="13" fillId="9" borderId="11" xfId="0" applyFont="1" applyFill="1" applyBorder="1" applyAlignment="1">
      <alignment horizontal="left" vertical="center"/>
    </xf>
    <xf numFmtId="0" fontId="2" fillId="10" borderId="16" xfId="0" applyFont="1" applyFill="1" applyBorder="1" applyAlignment="1" applyProtection="1">
      <alignment vertical="center"/>
      <protection locked="0"/>
    </xf>
    <xf numFmtId="0" fontId="2" fillId="10" borderId="17" xfId="0" applyFont="1" applyFill="1" applyBorder="1" applyAlignment="1" applyProtection="1">
      <alignment vertical="center"/>
      <protection locked="0"/>
    </xf>
    <xf numFmtId="0" fontId="0" fillId="12" borderId="10" xfId="0" applyFill="1" applyBorder="1" applyProtection="1"/>
    <xf numFmtId="0" fontId="13" fillId="12" borderId="11" xfId="0" applyFont="1" applyFill="1" applyBorder="1" applyAlignment="1">
      <alignment horizontal="left" vertical="center"/>
    </xf>
    <xf numFmtId="0" fontId="0" fillId="4" borderId="20" xfId="0" applyFill="1" applyBorder="1" applyAlignment="1" applyProtection="1">
      <alignment horizontal="center" vertical="center"/>
    </xf>
    <xf numFmtId="0" fontId="0" fillId="11" borderId="20" xfId="0" applyFill="1" applyBorder="1" applyAlignment="1" applyProtection="1">
      <alignment horizontal="center" vertical="center"/>
    </xf>
    <xf numFmtId="0" fontId="0" fillId="11" borderId="21" xfId="0" applyFill="1" applyBorder="1" applyProtection="1"/>
    <xf numFmtId="0" fontId="2" fillId="3" borderId="10" xfId="0" applyFont="1" applyFill="1" applyBorder="1" applyAlignment="1" applyProtection="1">
      <alignment horizontal="left" vertical="center"/>
    </xf>
    <xf numFmtId="0" fontId="4" fillId="3" borderId="0"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2" fontId="0" fillId="0" borderId="0" xfId="0" applyNumberFormat="1" applyProtection="1"/>
    <xf numFmtId="0" fontId="0" fillId="13" borderId="10" xfId="0" applyFill="1" applyBorder="1" applyProtection="1"/>
    <xf numFmtId="0" fontId="13" fillId="6" borderId="11" xfId="0" applyFont="1" applyFill="1" applyBorder="1" applyAlignment="1">
      <alignment horizontal="left" vertical="center"/>
    </xf>
    <xf numFmtId="0" fontId="0" fillId="12" borderId="0" xfId="0" applyFill="1" applyBorder="1" applyProtection="1"/>
    <xf numFmtId="0" fontId="14" fillId="11" borderId="18" xfId="0" applyFont="1" applyFill="1" applyBorder="1" applyAlignment="1" applyProtection="1">
      <alignment horizontal="center" vertical="center"/>
    </xf>
    <xf numFmtId="0" fontId="15" fillId="11" borderId="19" xfId="0" applyFont="1" applyFill="1" applyBorder="1" applyAlignment="1" applyProtection="1">
      <alignment horizontal="left" vertical="center"/>
    </xf>
    <xf numFmtId="0" fontId="15" fillId="11" borderId="0" xfId="0" applyFont="1" applyFill="1" applyBorder="1" applyAlignment="1" applyProtection="1">
      <alignment horizontal="left" vertical="center"/>
    </xf>
    <xf numFmtId="0" fontId="15" fillId="11" borderId="8" xfId="0" applyFont="1" applyFill="1" applyBorder="1" applyAlignment="1" applyProtection="1">
      <alignment horizontal="left" vertical="center"/>
    </xf>
    <xf numFmtId="0" fontId="16" fillId="3" borderId="0" xfId="0" applyFont="1" applyFill="1" applyBorder="1" applyAlignment="1" applyProtection="1">
      <alignment horizontal="center" vertical="center"/>
    </xf>
    <xf numFmtId="0" fontId="0" fillId="3" borderId="8" xfId="0" applyFill="1" applyBorder="1" applyProtection="1"/>
    <xf numFmtId="2" fontId="0" fillId="14" borderId="0" xfId="0" applyNumberFormat="1" applyFill="1" applyProtection="1"/>
    <xf numFmtId="0" fontId="0" fillId="15" borderId="10" xfId="0" applyFill="1" applyBorder="1" applyProtection="1"/>
    <xf numFmtId="0" fontId="13" fillId="15" borderId="11" xfId="0" applyFont="1" applyFill="1" applyBorder="1" applyAlignment="1">
      <alignment horizontal="left" vertical="center"/>
    </xf>
    <xf numFmtId="0" fontId="0" fillId="12" borderId="0" xfId="0" applyFill="1" applyProtection="1"/>
    <xf numFmtId="0" fontId="17" fillId="3" borderId="10" xfId="0" applyFont="1" applyFill="1" applyBorder="1" applyAlignment="1" applyProtection="1">
      <alignment horizontal="left" vertical="center" wrapText="1"/>
    </xf>
    <xf numFmtId="0" fontId="0" fillId="16" borderId="12" xfId="0" applyFill="1" applyBorder="1" applyProtection="1"/>
    <xf numFmtId="0" fontId="13" fillId="16" borderId="23" xfId="0" applyFont="1" applyFill="1" applyBorder="1" applyAlignment="1">
      <alignment horizontal="left" vertical="center"/>
    </xf>
    <xf numFmtId="0" fontId="19" fillId="3" borderId="20" xfId="0" applyFont="1" applyFill="1" applyBorder="1" applyAlignment="1" applyProtection="1">
      <alignment horizontal="center" vertical="center"/>
    </xf>
    <xf numFmtId="0" fontId="19" fillId="10" borderId="24" xfId="0" applyFont="1" applyFill="1" applyBorder="1" applyAlignment="1" applyProtection="1">
      <alignment horizontal="center" vertical="center"/>
      <protection locked="0"/>
    </xf>
    <xf numFmtId="0" fontId="19" fillId="10" borderId="25" xfId="0" applyFont="1" applyFill="1" applyBorder="1" applyAlignment="1" applyProtection="1">
      <alignment horizontal="center" vertical="center"/>
      <protection locked="0"/>
    </xf>
    <xf numFmtId="0" fontId="0" fillId="3" borderId="14" xfId="0" applyFill="1" applyBorder="1" applyProtection="1"/>
    <xf numFmtId="1" fontId="21" fillId="0" borderId="19" xfId="0" applyNumberFormat="1" applyFont="1" applyBorder="1" applyAlignment="1" applyProtection="1"/>
    <xf numFmtId="1" fontId="21" fillId="0" borderId="27" xfId="0" applyNumberFormat="1" applyFont="1" applyBorder="1" applyAlignment="1" applyProtection="1"/>
    <xf numFmtId="0" fontId="6" fillId="3" borderId="28" xfId="0" applyFont="1" applyFill="1" applyBorder="1" applyAlignment="1" applyProtection="1">
      <alignment horizontal="center" vertical="center"/>
    </xf>
    <xf numFmtId="0" fontId="0" fillId="16" borderId="0" xfId="0" applyFill="1" applyBorder="1" applyProtection="1"/>
    <xf numFmtId="0" fontId="23" fillId="12" borderId="30" xfId="0" applyFont="1" applyFill="1" applyBorder="1" applyAlignment="1" applyProtection="1">
      <alignment horizontal="center" vertical="center" wrapText="1"/>
    </xf>
    <xf numFmtId="0" fontId="24" fillId="12" borderId="0" xfId="0" applyFont="1" applyFill="1" applyBorder="1" applyProtection="1"/>
    <xf numFmtId="0" fontId="23" fillId="12" borderId="31" xfId="0" applyFont="1" applyFill="1" applyBorder="1" applyAlignment="1" applyProtection="1">
      <alignment horizontal="center" vertical="center" wrapText="1"/>
    </xf>
    <xf numFmtId="0" fontId="24" fillId="12" borderId="0" xfId="0" applyFont="1" applyFill="1" applyBorder="1" applyAlignment="1" applyProtection="1">
      <alignment horizontal="center" vertical="center"/>
    </xf>
    <xf numFmtId="0" fontId="25" fillId="0" borderId="0" xfId="0" applyFont="1" applyBorder="1" applyProtection="1"/>
    <xf numFmtId="0" fontId="25" fillId="0" borderId="8" xfId="0" applyFont="1" applyBorder="1" applyProtection="1"/>
    <xf numFmtId="2" fontId="25" fillId="14" borderId="0" xfId="0" applyNumberFormat="1" applyFont="1" applyFill="1" applyProtection="1"/>
    <xf numFmtId="0" fontId="25" fillId="0" borderId="0" xfId="0" applyFont="1" applyProtection="1"/>
    <xf numFmtId="0" fontId="25" fillId="3" borderId="0" xfId="0" applyFont="1" applyFill="1" applyProtection="1"/>
    <xf numFmtId="0" fontId="6" fillId="4" borderId="9" xfId="0" applyFont="1" applyFill="1" applyBorder="1" applyAlignment="1" applyProtection="1">
      <alignment horizontal="center" vertical="center"/>
    </xf>
    <xf numFmtId="0" fontId="0" fillId="5" borderId="0" xfId="0" applyFill="1" applyAlignment="1" applyProtection="1">
      <alignment horizontal="center" vertical="center"/>
    </xf>
    <xf numFmtId="0" fontId="27" fillId="17" borderId="0" xfId="0" applyFont="1" applyFill="1" applyBorder="1" applyAlignment="1" applyProtection="1">
      <alignment horizontal="center" vertical="center" wrapText="1"/>
    </xf>
    <xf numFmtId="0" fontId="28" fillId="17" borderId="0" xfId="0" applyFont="1" applyFill="1" applyBorder="1" applyAlignment="1" applyProtection="1">
      <alignment horizontal="center" vertical="center" wrapText="1"/>
    </xf>
    <xf numFmtId="0" fontId="27" fillId="17" borderId="8"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10" fillId="3" borderId="26" xfId="0" applyFont="1" applyFill="1" applyBorder="1" applyAlignment="1">
      <alignment horizontal="center" vertical="center"/>
    </xf>
    <xf numFmtId="0" fontId="10" fillId="7" borderId="26" xfId="0" applyFont="1" applyFill="1" applyBorder="1" applyAlignment="1">
      <alignment horizontal="center" vertical="center"/>
    </xf>
    <xf numFmtId="0" fontId="10" fillId="3" borderId="26" xfId="0" applyFont="1" applyFill="1" applyBorder="1" applyAlignment="1">
      <alignment vertical="center"/>
    </xf>
    <xf numFmtId="0" fontId="13" fillId="8" borderId="9" xfId="0" applyFont="1" applyFill="1" applyBorder="1" applyAlignment="1">
      <alignment horizontal="left" vertical="center"/>
    </xf>
    <xf numFmtId="0" fontId="0" fillId="16" borderId="0" xfId="0" applyFill="1" applyProtection="1"/>
    <xf numFmtId="0" fontId="0" fillId="9" borderId="0" xfId="0" applyFill="1" applyBorder="1" applyProtection="1"/>
    <xf numFmtId="0" fontId="32" fillId="3" borderId="32" xfId="0" applyFont="1" applyFill="1" applyBorder="1" applyAlignment="1" applyProtection="1">
      <alignment horizontal="left" vertical="center" wrapText="1"/>
    </xf>
    <xf numFmtId="0" fontId="32" fillId="3" borderId="9" xfId="0" applyFont="1" applyFill="1" applyBorder="1" applyAlignment="1" applyProtection="1">
      <alignment horizontal="center" vertical="center" wrapText="1"/>
    </xf>
    <xf numFmtId="0" fontId="34" fillId="18" borderId="29" xfId="0" applyFont="1" applyFill="1" applyBorder="1" applyAlignment="1" applyProtection="1">
      <alignment horizontal="center"/>
    </xf>
    <xf numFmtId="0" fontId="35" fillId="18" borderId="33" xfId="0" applyFont="1" applyFill="1" applyBorder="1" applyAlignment="1" applyProtection="1">
      <alignment horizontal="center"/>
    </xf>
    <xf numFmtId="0" fontId="36" fillId="18" borderId="0" xfId="0" applyFont="1" applyFill="1" applyBorder="1" applyAlignment="1" applyProtection="1">
      <alignment horizontal="center"/>
    </xf>
    <xf numFmtId="2" fontId="37" fillId="18" borderId="0" xfId="0" applyNumberFormat="1" applyFont="1" applyFill="1" applyBorder="1" applyAlignment="1" applyProtection="1">
      <alignment horizontal="center" vertical="center" wrapText="1"/>
    </xf>
    <xf numFmtId="2" fontId="38" fillId="18" borderId="0" xfId="0" applyNumberFormat="1" applyFont="1" applyFill="1" applyBorder="1" applyAlignment="1" applyProtection="1">
      <alignment horizontal="center" vertical="center" wrapText="1"/>
    </xf>
    <xf numFmtId="2" fontId="13" fillId="18" borderId="0" xfId="0" applyNumberFormat="1" applyFont="1" applyFill="1" applyBorder="1" applyAlignment="1" applyProtection="1">
      <alignment horizontal="center" vertical="center" wrapText="1"/>
    </xf>
    <xf numFmtId="2" fontId="39" fillId="3" borderId="0" xfId="0" applyNumberFormat="1" applyFont="1" applyFill="1" applyBorder="1" applyAlignment="1" applyProtection="1">
      <alignment horizontal="center" vertical="center"/>
    </xf>
    <xf numFmtId="0" fontId="36" fillId="3" borderId="0" xfId="0" applyFont="1" applyFill="1" applyBorder="1" applyProtection="1"/>
    <xf numFmtId="0" fontId="32" fillId="3" borderId="9" xfId="0" applyFont="1" applyFill="1" applyBorder="1" applyAlignment="1" applyProtection="1">
      <alignment horizontal="left" vertical="center" wrapText="1"/>
    </xf>
    <xf numFmtId="0" fontId="8" fillId="19" borderId="29" xfId="0" applyFont="1" applyFill="1" applyBorder="1" applyAlignment="1" applyProtection="1">
      <alignment horizontal="center"/>
    </xf>
    <xf numFmtId="0" fontId="40" fillId="20" borderId="33" xfId="0" applyFont="1" applyFill="1" applyBorder="1" applyAlignment="1" applyProtection="1">
      <alignment horizontal="center"/>
    </xf>
    <xf numFmtId="0" fontId="0" fillId="13" borderId="0" xfId="0" applyFill="1" applyBorder="1" applyAlignment="1" applyProtection="1">
      <alignment horizontal="center"/>
    </xf>
    <xf numFmtId="2" fontId="41" fillId="21" borderId="0" xfId="0" applyNumberFormat="1" applyFont="1" applyFill="1" applyBorder="1" applyAlignment="1" applyProtection="1">
      <alignment horizontal="center" vertical="center" wrapText="1"/>
    </xf>
    <xf numFmtId="2" fontId="42" fillId="22" borderId="0" xfId="0" applyNumberFormat="1" applyFont="1" applyFill="1" applyBorder="1" applyAlignment="1" applyProtection="1">
      <alignment horizontal="center" vertical="center" wrapText="1"/>
    </xf>
    <xf numFmtId="2" fontId="41" fillId="23" borderId="0" xfId="0" applyNumberFormat="1" applyFont="1" applyFill="1" applyBorder="1" applyAlignment="1" applyProtection="1">
      <alignment horizontal="center" vertical="center" wrapText="1"/>
    </xf>
    <xf numFmtId="2" fontId="43" fillId="3" borderId="8" xfId="0" applyNumberFormat="1" applyFont="1" applyFill="1" applyBorder="1" applyAlignment="1" applyProtection="1">
      <alignment horizontal="center" vertical="center" wrapText="1"/>
    </xf>
    <xf numFmtId="2" fontId="41" fillId="24" borderId="0" xfId="0" applyNumberFormat="1" applyFont="1" applyFill="1" applyBorder="1" applyAlignment="1" applyProtection="1">
      <alignment horizontal="center" vertical="center" wrapText="1"/>
    </xf>
    <xf numFmtId="0" fontId="10" fillId="3" borderId="28" xfId="0" applyFont="1" applyFill="1" applyBorder="1" applyAlignment="1">
      <alignment horizontal="center" vertical="center"/>
    </xf>
    <xf numFmtId="0" fontId="10" fillId="7" borderId="28" xfId="0" applyFont="1" applyFill="1" applyBorder="1" applyAlignment="1">
      <alignment horizontal="center" vertical="center"/>
    </xf>
    <xf numFmtId="0" fontId="10" fillId="3" borderId="28" xfId="0" applyFont="1" applyFill="1" applyBorder="1" applyAlignment="1">
      <alignment vertical="center"/>
    </xf>
    <xf numFmtId="0" fontId="13" fillId="9" borderId="9" xfId="0" applyFont="1" applyFill="1" applyBorder="1" applyAlignment="1">
      <alignment horizontal="left" vertical="center"/>
    </xf>
    <xf numFmtId="2" fontId="13" fillId="3" borderId="0" xfId="0" applyNumberFormat="1" applyFont="1" applyFill="1" applyBorder="1" applyAlignment="1" applyProtection="1">
      <alignment horizontal="center" vertical="center" wrapText="1"/>
    </xf>
    <xf numFmtId="0" fontId="13" fillId="12" borderId="9" xfId="0" applyFont="1" applyFill="1" applyBorder="1" applyAlignment="1">
      <alignment horizontal="left" vertical="center"/>
    </xf>
    <xf numFmtId="0" fontId="13" fillId="6" borderId="9" xfId="0" applyFont="1" applyFill="1" applyBorder="1" applyAlignment="1">
      <alignment horizontal="left" vertical="center"/>
    </xf>
    <xf numFmtId="0" fontId="0" fillId="15" borderId="0" xfId="0" applyFill="1" applyBorder="1" applyProtection="1"/>
    <xf numFmtId="0" fontId="13" fillId="15" borderId="9" xfId="0" applyFont="1" applyFill="1" applyBorder="1" applyAlignment="1">
      <alignment horizontal="left" vertical="center"/>
    </xf>
    <xf numFmtId="0" fontId="13" fillId="16" borderId="9" xfId="0" applyFont="1" applyFill="1" applyBorder="1" applyAlignment="1">
      <alignment horizontal="left" vertical="center"/>
    </xf>
    <xf numFmtId="0" fontId="0" fillId="8" borderId="0" xfId="0" applyFill="1" applyBorder="1" applyProtection="1"/>
    <xf numFmtId="0" fontId="6" fillId="3" borderId="9" xfId="0" applyFont="1" applyFill="1" applyBorder="1" applyAlignment="1" applyProtection="1">
      <alignment horizontal="center" vertical="center"/>
    </xf>
    <xf numFmtId="0" fontId="0" fillId="8" borderId="0" xfId="0" applyFill="1" applyProtection="1"/>
    <xf numFmtId="0" fontId="44" fillId="3" borderId="32" xfId="0" applyFont="1" applyFill="1" applyBorder="1" applyAlignment="1" applyProtection="1">
      <alignment horizontal="left" vertical="center" wrapText="1"/>
    </xf>
    <xf numFmtId="2" fontId="32" fillId="3" borderId="9" xfId="0" applyNumberFormat="1" applyFont="1" applyFill="1" applyBorder="1" applyAlignment="1" applyProtection="1">
      <alignment horizontal="center" vertical="center" wrapText="1"/>
    </xf>
    <xf numFmtId="0" fontId="13" fillId="3" borderId="34" xfId="0" applyFont="1" applyFill="1" applyBorder="1" applyAlignment="1">
      <alignment horizontal="center" vertical="center" wrapText="1"/>
    </xf>
    <xf numFmtId="0" fontId="13" fillId="3" borderId="35" xfId="0" applyFont="1" applyFill="1" applyBorder="1" applyAlignment="1">
      <alignment horizontal="left" vertical="center" wrapText="1"/>
    </xf>
    <xf numFmtId="0" fontId="44" fillId="3" borderId="9" xfId="0" applyFont="1" applyFill="1" applyBorder="1" applyAlignment="1" applyProtection="1">
      <alignment horizontal="left" vertical="center" wrapText="1"/>
    </xf>
    <xf numFmtId="0" fontId="13" fillId="3" borderId="34"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0" fillId="25" borderId="9" xfId="0" applyFont="1" applyFill="1" applyBorder="1" applyAlignment="1">
      <alignment vertical="center"/>
    </xf>
    <xf numFmtId="0" fontId="0" fillId="3" borderId="10" xfId="0" applyFill="1" applyBorder="1" applyProtection="1"/>
    <xf numFmtId="2" fontId="45" fillId="3" borderId="9" xfId="0" applyNumberFormat="1" applyFont="1" applyFill="1" applyBorder="1" applyAlignment="1" applyProtection="1">
      <alignment horizontal="center" vertical="center"/>
    </xf>
    <xf numFmtId="0" fontId="3" fillId="0" borderId="0" xfId="0" applyFont="1" applyBorder="1" applyProtection="1"/>
    <xf numFmtId="0" fontId="0" fillId="3" borderId="0" xfId="0" applyFill="1" applyBorder="1" applyAlignment="1" applyProtection="1">
      <alignment horizontal="center" vertical="center"/>
    </xf>
    <xf numFmtId="0" fontId="45" fillId="3" borderId="0" xfId="0" applyFont="1" applyFill="1" applyBorder="1" applyAlignment="1" applyProtection="1">
      <alignment horizontal="center" vertical="center"/>
    </xf>
    <xf numFmtId="0" fontId="13" fillId="3" borderId="0" xfId="0" applyFont="1" applyFill="1" applyBorder="1" applyAlignment="1">
      <alignment horizontal="center" vertical="center" wrapText="1"/>
    </xf>
    <xf numFmtId="0" fontId="13" fillId="3" borderId="0" xfId="0" applyFont="1" applyFill="1" applyBorder="1" applyAlignment="1">
      <alignment horizontal="left" vertical="center" wrapText="1"/>
    </xf>
    <xf numFmtId="0" fontId="0" fillId="3" borderId="0" xfId="0" applyFill="1" applyBorder="1" applyProtection="1"/>
    <xf numFmtId="2" fontId="46" fillId="3" borderId="9" xfId="0" applyNumberFormat="1" applyFont="1" applyFill="1" applyBorder="1" applyAlignment="1" applyProtection="1">
      <alignment horizontal="center"/>
    </xf>
    <xf numFmtId="2" fontId="0" fillId="0" borderId="8" xfId="0" applyNumberFormat="1" applyBorder="1" applyProtection="1"/>
    <xf numFmtId="2" fontId="45" fillId="3" borderId="0" xfId="0" applyNumberFormat="1" applyFont="1" applyFill="1" applyBorder="1" applyAlignment="1" applyProtection="1">
      <alignment horizontal="center" vertical="center"/>
    </xf>
    <xf numFmtId="2" fontId="20" fillId="3" borderId="0" xfId="0" applyNumberFormat="1" applyFont="1" applyFill="1" applyBorder="1" applyAlignment="1" applyProtection="1">
      <alignment horizontal="center" vertical="center"/>
    </xf>
    <xf numFmtId="2" fontId="46" fillId="3" borderId="0" xfId="0" applyNumberFormat="1" applyFont="1" applyFill="1" applyBorder="1" applyAlignment="1" applyProtection="1">
      <alignment horizontal="right" vertical="center"/>
    </xf>
    <xf numFmtId="2" fontId="0" fillId="3" borderId="8" xfId="0" applyNumberFormat="1" applyFont="1" applyFill="1" applyBorder="1" applyAlignment="1" applyProtection="1">
      <alignment horizontal="center" vertical="center"/>
    </xf>
    <xf numFmtId="0" fontId="10" fillId="22" borderId="26" xfId="0" applyFont="1" applyFill="1" applyBorder="1" applyAlignment="1">
      <alignment vertical="center"/>
    </xf>
    <xf numFmtId="0" fontId="10" fillId="22" borderId="26" xfId="0" applyFont="1" applyFill="1" applyBorder="1" applyAlignment="1">
      <alignment horizontal="center" vertical="center"/>
    </xf>
    <xf numFmtId="0" fontId="13" fillId="3" borderId="13" xfId="0" applyFont="1" applyFill="1" applyBorder="1" applyAlignment="1">
      <alignment horizontal="left" vertical="center" wrapText="1"/>
    </xf>
    <xf numFmtId="0" fontId="10" fillId="26" borderId="28" xfId="0" applyFont="1" applyFill="1" applyBorder="1" applyAlignment="1">
      <alignment horizontal="center" vertical="center"/>
    </xf>
    <xf numFmtId="0" fontId="10" fillId="8" borderId="28" xfId="0" applyFont="1" applyFill="1" applyBorder="1" applyAlignment="1">
      <alignment horizontal="center" vertical="center"/>
    </xf>
    <xf numFmtId="0" fontId="10" fillId="26" borderId="28" xfId="0" applyFont="1" applyFill="1" applyBorder="1" applyAlignment="1">
      <alignment vertical="center"/>
    </xf>
    <xf numFmtId="0" fontId="10" fillId="26" borderId="33" xfId="0" applyFont="1" applyFill="1" applyBorder="1" applyAlignment="1">
      <alignment horizontal="center" vertical="center"/>
    </xf>
    <xf numFmtId="0" fontId="0" fillId="12" borderId="0" xfId="0" applyFill="1" applyBorder="1" applyAlignment="1" applyProtection="1">
      <alignment horizontal="center" vertical="center"/>
    </xf>
    <xf numFmtId="0" fontId="47" fillId="12" borderId="36" xfId="0" applyNumberFormat="1" applyFont="1" applyFill="1" applyBorder="1" applyAlignment="1" applyProtection="1">
      <alignment horizontal="center" vertical="center"/>
    </xf>
    <xf numFmtId="0" fontId="10" fillId="26" borderId="9" xfId="0" applyFont="1" applyFill="1" applyBorder="1" applyAlignment="1">
      <alignment horizontal="center" vertical="center"/>
    </xf>
    <xf numFmtId="0" fontId="10" fillId="8" borderId="9" xfId="0" applyFont="1" applyFill="1" applyBorder="1" applyAlignment="1">
      <alignment horizontal="center" vertical="center"/>
    </xf>
    <xf numFmtId="0" fontId="10" fillId="26" borderId="9" xfId="0" applyFont="1" applyFill="1" applyBorder="1" applyAlignment="1">
      <alignment vertical="center"/>
    </xf>
    <xf numFmtId="0" fontId="10" fillId="26" borderId="24" xfId="0" applyFont="1" applyFill="1" applyBorder="1" applyAlignment="1">
      <alignment horizontal="center" vertical="center"/>
    </xf>
    <xf numFmtId="0" fontId="48" fillId="18" borderId="0" xfId="0" applyFont="1" applyFill="1" applyBorder="1" applyAlignment="1" applyProtection="1">
      <alignment horizontal="center" vertical="center" wrapText="1"/>
    </xf>
    <xf numFmtId="0" fontId="49" fillId="18" borderId="0" xfId="0" applyFont="1" applyFill="1" applyBorder="1" applyAlignment="1" applyProtection="1">
      <alignment horizontal="center" vertical="center" wrapText="1"/>
    </xf>
    <xf numFmtId="0" fontId="48" fillId="3" borderId="0" xfId="0" applyFont="1" applyFill="1" applyBorder="1" applyAlignment="1" applyProtection="1">
      <alignment horizontal="center" vertical="center" wrapText="1"/>
    </xf>
    <xf numFmtId="0" fontId="1" fillId="3" borderId="0" xfId="0" applyFont="1" applyFill="1" applyBorder="1" applyProtection="1"/>
    <xf numFmtId="0" fontId="49" fillId="3" borderId="0" xfId="0" applyFont="1" applyFill="1" applyBorder="1" applyAlignment="1" applyProtection="1">
      <alignment horizontal="center" vertical="center" wrapText="1"/>
    </xf>
    <xf numFmtId="0" fontId="48" fillId="3" borderId="8" xfId="0" applyFont="1" applyFill="1" applyBorder="1" applyAlignment="1" applyProtection="1">
      <alignment horizontal="center" vertical="center" wrapText="1"/>
    </xf>
    <xf numFmtId="0" fontId="31" fillId="3" borderId="0" xfId="0" applyFont="1" applyFill="1" applyBorder="1" applyAlignment="1" applyProtection="1">
      <alignment horizontal="center" vertical="center" wrapText="1"/>
    </xf>
    <xf numFmtId="0" fontId="8" fillId="18" borderId="33" xfId="0" applyFont="1" applyFill="1" applyBorder="1" applyAlignment="1" applyProtection="1">
      <alignment horizontal="center"/>
    </xf>
    <xf numFmtId="0" fontId="40" fillId="18" borderId="33" xfId="0" applyFont="1" applyFill="1" applyBorder="1" applyAlignment="1" applyProtection="1">
      <alignment horizontal="center"/>
    </xf>
    <xf numFmtId="0" fontId="0" fillId="18" borderId="0" xfId="0" applyFill="1" applyBorder="1" applyAlignment="1" applyProtection="1">
      <alignment horizontal="center"/>
    </xf>
    <xf numFmtId="2" fontId="41" fillId="18" borderId="0" xfId="0" applyNumberFormat="1" applyFont="1" applyFill="1" applyBorder="1" applyAlignment="1" applyProtection="1">
      <alignment horizontal="center" vertical="center" wrapText="1"/>
    </xf>
    <xf numFmtId="2" fontId="41" fillId="3" borderId="0" xfId="0" applyNumberFormat="1" applyFont="1" applyFill="1" applyBorder="1" applyAlignment="1" applyProtection="1">
      <alignment horizontal="center" vertical="center" wrapText="1"/>
    </xf>
    <xf numFmtId="0" fontId="0" fillId="3" borderId="0" xfId="0" applyFill="1" applyBorder="1" applyAlignment="1" applyProtection="1">
      <alignment horizontal="center"/>
    </xf>
    <xf numFmtId="2" fontId="41" fillId="3" borderId="8" xfId="0" applyNumberFormat="1" applyFont="1" applyFill="1" applyBorder="1" applyAlignment="1" applyProtection="1">
      <alignment horizontal="center" vertical="center" wrapText="1"/>
    </xf>
    <xf numFmtId="2" fontId="45" fillId="3" borderId="27" xfId="0" applyNumberFormat="1" applyFont="1" applyFill="1" applyBorder="1" applyAlignment="1" applyProtection="1">
      <alignment horizontal="center" vertical="center"/>
    </xf>
    <xf numFmtId="0" fontId="10" fillId="8" borderId="9" xfId="0" applyFont="1" applyFill="1" applyBorder="1" applyAlignment="1">
      <alignment vertical="center"/>
    </xf>
    <xf numFmtId="0" fontId="10" fillId="10" borderId="24" xfId="0" applyFont="1" applyFill="1" applyBorder="1" applyAlignment="1">
      <alignment horizontal="center" vertical="center"/>
    </xf>
    <xf numFmtId="0" fontId="0" fillId="9" borderId="0" xfId="0" applyFill="1" applyProtection="1"/>
    <xf numFmtId="0" fontId="50" fillId="13" borderId="32" xfId="0" applyFont="1" applyFill="1" applyBorder="1" applyAlignment="1" applyProtection="1">
      <alignment horizontal="left" vertical="center"/>
    </xf>
    <xf numFmtId="0" fontId="32" fillId="13" borderId="32" xfId="0" applyFont="1" applyFill="1" applyBorder="1" applyAlignment="1" applyProtection="1">
      <alignment horizontal="center" vertical="center"/>
    </xf>
    <xf numFmtId="0" fontId="10" fillId="21" borderId="26" xfId="0" applyFont="1" applyFill="1" applyBorder="1" applyAlignment="1">
      <alignment horizontal="center" vertical="center"/>
    </xf>
    <xf numFmtId="0" fontId="10" fillId="8" borderId="26" xfId="0" applyFont="1" applyFill="1" applyBorder="1" applyAlignment="1">
      <alignment horizontal="center" vertical="center"/>
    </xf>
    <xf numFmtId="0" fontId="10" fillId="8" borderId="26" xfId="0" applyFont="1" applyFill="1" applyBorder="1" applyAlignment="1">
      <alignment vertical="center"/>
    </xf>
    <xf numFmtId="0" fontId="10" fillId="10" borderId="37" xfId="0" applyFont="1" applyFill="1" applyBorder="1" applyAlignment="1">
      <alignment horizontal="center" vertical="center"/>
    </xf>
    <xf numFmtId="0" fontId="44" fillId="3" borderId="32" xfId="0" applyFont="1" applyFill="1" applyBorder="1" applyAlignment="1" applyProtection="1">
      <alignment horizontal="left" vertical="center"/>
    </xf>
    <xf numFmtId="0" fontId="44" fillId="13" borderId="32" xfId="0" applyFont="1" applyFill="1" applyBorder="1" applyAlignment="1" applyProtection="1">
      <alignment horizontal="left" vertical="center"/>
    </xf>
    <xf numFmtId="0" fontId="0" fillId="15" borderId="0" xfId="0" applyFill="1" applyProtection="1"/>
    <xf numFmtId="0" fontId="50" fillId="13" borderId="32" xfId="0" applyFont="1" applyFill="1" applyBorder="1" applyAlignment="1" applyProtection="1">
      <alignment horizontal="left" vertical="center" wrapText="1"/>
    </xf>
    <xf numFmtId="0" fontId="44" fillId="13" borderId="32" xfId="0" applyFont="1" applyFill="1" applyBorder="1" applyAlignment="1" applyProtection="1">
      <alignment horizontal="left" vertical="center" wrapText="1"/>
    </xf>
    <xf numFmtId="2" fontId="42" fillId="3" borderId="0" xfId="0" applyNumberFormat="1" applyFont="1" applyFill="1" applyBorder="1" applyAlignment="1" applyProtection="1">
      <alignment horizontal="center" vertical="center" wrapText="1"/>
    </xf>
    <xf numFmtId="0" fontId="3" fillId="3" borderId="0" xfId="0" applyFont="1" applyFill="1" applyBorder="1" applyProtection="1"/>
    <xf numFmtId="2" fontId="51" fillId="3" borderId="9" xfId="0" applyNumberFormat="1" applyFont="1" applyFill="1" applyBorder="1" applyAlignment="1" applyProtection="1">
      <alignment horizontal="center" vertical="center" wrapText="1"/>
    </xf>
    <xf numFmtId="0" fontId="3" fillId="3" borderId="8" xfId="0" applyFont="1" applyFill="1" applyBorder="1" applyProtection="1"/>
    <xf numFmtId="0" fontId="52" fillId="3" borderId="0" xfId="0" applyFont="1" applyFill="1" applyBorder="1" applyAlignment="1" applyProtection="1">
      <alignment horizontal="center" vertical="center"/>
    </xf>
    <xf numFmtId="2" fontId="46" fillId="3" borderId="9" xfId="0" applyNumberFormat="1" applyFont="1" applyFill="1" applyBorder="1" applyAlignment="1" applyProtection="1">
      <alignment horizontal="center" vertical="center"/>
    </xf>
    <xf numFmtId="2" fontId="3" fillId="3" borderId="0" xfId="0" applyNumberFormat="1" applyFont="1" applyFill="1" applyBorder="1" applyAlignment="1" applyProtection="1">
      <alignment horizontal="center" vertical="center"/>
    </xf>
    <xf numFmtId="0" fontId="3" fillId="3" borderId="0" xfId="0" applyFont="1" applyFill="1" applyBorder="1" applyAlignment="1" applyProtection="1">
      <alignment horizontal="left" vertical="center"/>
    </xf>
    <xf numFmtId="0" fontId="53" fillId="3" borderId="0" xfId="0" applyFont="1" applyFill="1" applyBorder="1" applyProtection="1"/>
    <xf numFmtId="0" fontId="10" fillId="21" borderId="9" xfId="0" applyFont="1" applyFill="1" applyBorder="1" applyAlignment="1">
      <alignment horizontal="center" vertical="center"/>
    </xf>
    <xf numFmtId="0" fontId="0" fillId="3" borderId="12" xfId="0" applyFill="1" applyBorder="1" applyProtection="1"/>
    <xf numFmtId="2" fontId="46" fillId="3" borderId="13" xfId="0" applyNumberFormat="1" applyFont="1" applyFill="1" applyBorder="1" applyAlignment="1" applyProtection="1">
      <alignment horizontal="right" vertical="center"/>
    </xf>
    <xf numFmtId="2" fontId="0" fillId="3" borderId="13" xfId="0" applyNumberFormat="1" applyFill="1" applyBorder="1" applyAlignment="1" applyProtection="1">
      <alignment horizontal="center" vertical="center"/>
    </xf>
    <xf numFmtId="0" fontId="0" fillId="3" borderId="13" xfId="0" applyFill="1" applyBorder="1" applyAlignment="1" applyProtection="1">
      <alignment horizontal="center" vertical="center"/>
    </xf>
    <xf numFmtId="0" fontId="3" fillId="3" borderId="13" xfId="0" applyFont="1" applyFill="1" applyBorder="1" applyAlignment="1" applyProtection="1">
      <alignment horizontal="left" vertical="center"/>
    </xf>
    <xf numFmtId="0" fontId="0" fillId="3" borderId="13" xfId="0" applyFill="1" applyBorder="1" applyProtection="1"/>
    <xf numFmtId="2" fontId="0" fillId="3" borderId="14" xfId="0" applyNumberFormat="1" applyFill="1" applyBorder="1" applyAlignment="1" applyProtection="1">
      <alignment horizontal="center"/>
    </xf>
    <xf numFmtId="0" fontId="1" fillId="12" borderId="0" xfId="0" applyFont="1" applyFill="1" applyBorder="1" applyAlignment="1" applyProtection="1">
      <alignment horizontal="center"/>
    </xf>
    <xf numFmtId="0" fontId="1" fillId="12" borderId="0" xfId="0" applyFont="1" applyFill="1" applyBorder="1" applyAlignment="1" applyProtection="1">
      <alignment horizontal="left"/>
    </xf>
    <xf numFmtId="0" fontId="1" fillId="12" borderId="0" xfId="0" applyFont="1" applyFill="1" applyBorder="1" applyProtection="1"/>
    <xf numFmtId="0" fontId="1" fillId="3" borderId="8" xfId="0" applyFont="1" applyFill="1" applyBorder="1" applyProtection="1"/>
    <xf numFmtId="0" fontId="10" fillId="4" borderId="24" xfId="0" applyFont="1" applyFill="1" applyBorder="1" applyAlignment="1">
      <alignment horizontal="center" vertical="center"/>
    </xf>
    <xf numFmtId="0" fontId="3" fillId="5" borderId="0" xfId="0" applyFont="1" applyFill="1" applyProtection="1"/>
    <xf numFmtId="0" fontId="0" fillId="6" borderId="9" xfId="0" applyFill="1" applyBorder="1" applyProtection="1"/>
    <xf numFmtId="0" fontId="0" fillId="6" borderId="28" xfId="0" applyFill="1" applyBorder="1" applyProtection="1"/>
    <xf numFmtId="0" fontId="10" fillId="21" borderId="18" xfId="0" applyFont="1" applyFill="1" applyBorder="1" applyAlignment="1">
      <alignment horizontal="center" vertical="center"/>
    </xf>
    <xf numFmtId="0" fontId="0" fillId="3" borderId="9" xfId="0" applyFill="1" applyBorder="1" applyProtection="1"/>
    <xf numFmtId="0" fontId="41" fillId="3" borderId="10" xfId="0" applyFont="1" applyFill="1" applyBorder="1" applyAlignment="1" applyProtection="1">
      <alignment horizontal="left" vertical="center" wrapText="1"/>
    </xf>
    <xf numFmtId="0" fontId="42" fillId="3" borderId="0" xfId="0" applyFont="1" applyFill="1" applyBorder="1" applyAlignment="1" applyProtection="1">
      <alignment horizontal="center" vertical="center" wrapText="1"/>
    </xf>
    <xf numFmtId="0" fontId="2" fillId="18" borderId="0" xfId="0" applyFont="1" applyFill="1" applyBorder="1" applyAlignment="1" applyProtection="1">
      <alignment horizontal="center"/>
    </xf>
    <xf numFmtId="0" fontId="44" fillId="27" borderId="9" xfId="0" applyFont="1" applyFill="1" applyBorder="1" applyAlignment="1" applyProtection="1">
      <alignment horizontal="left" vertical="center"/>
    </xf>
    <xf numFmtId="0" fontId="41" fillId="3" borderId="10" xfId="0" applyFont="1" applyFill="1" applyBorder="1" applyAlignment="1" applyProtection="1">
      <alignment vertical="center" wrapText="1"/>
    </xf>
    <xf numFmtId="0" fontId="41" fillId="3" borderId="0" xfId="0" applyFont="1" applyFill="1" applyBorder="1" applyAlignment="1" applyProtection="1">
      <alignment horizontal="center" vertical="center" wrapText="1"/>
    </xf>
    <xf numFmtId="0" fontId="41" fillId="3" borderId="0" xfId="0" applyFont="1" applyFill="1" applyBorder="1" applyAlignment="1" applyProtection="1">
      <alignment horizontal="left" vertical="center" wrapText="1"/>
    </xf>
    <xf numFmtId="2" fontId="56" fillId="3" borderId="34" xfId="0" applyNumberFormat="1" applyFont="1" applyFill="1" applyBorder="1" applyAlignment="1" applyProtection="1">
      <alignment horizontal="center" vertical="center" wrapText="1"/>
    </xf>
    <xf numFmtId="0" fontId="42" fillId="3" borderId="8" xfId="0" applyFont="1" applyFill="1" applyBorder="1" applyAlignment="1" applyProtection="1">
      <alignment horizontal="center" vertical="center" wrapText="1"/>
    </xf>
    <xf numFmtId="0" fontId="0" fillId="5" borderId="43" xfId="0" applyFill="1" applyBorder="1" applyProtection="1"/>
    <xf numFmtId="0" fontId="0" fillId="5" borderId="44" xfId="0" applyFill="1" applyBorder="1" applyAlignment="1" applyProtection="1">
      <alignment horizontal="center" vertical="center"/>
    </xf>
    <xf numFmtId="0" fontId="0" fillId="5" borderId="44" xfId="0" applyFill="1" applyBorder="1" applyProtection="1"/>
    <xf numFmtId="0" fontId="57" fillId="5" borderId="45" xfId="0" applyFont="1" applyFill="1" applyBorder="1" applyAlignment="1" applyProtection="1">
      <alignment vertical="center" wrapText="1"/>
    </xf>
    <xf numFmtId="2" fontId="18" fillId="5" borderId="46" xfId="0" applyNumberFormat="1" applyFont="1" applyFill="1" applyBorder="1" applyAlignment="1" applyProtection="1">
      <alignment horizontal="center" vertical="center"/>
    </xf>
    <xf numFmtId="0" fontId="58" fillId="3" borderId="1" xfId="0" applyFont="1" applyFill="1" applyBorder="1" applyAlignment="1" applyProtection="1">
      <alignment horizontal="center" vertical="center" wrapText="1"/>
    </xf>
    <xf numFmtId="0" fontId="57" fillId="5" borderId="10" xfId="0" applyFont="1" applyFill="1" applyBorder="1" applyAlignment="1" applyProtection="1">
      <alignment vertical="center" wrapText="1"/>
    </xf>
    <xf numFmtId="2" fontId="18" fillId="5" borderId="8" xfId="0" applyNumberFormat="1" applyFont="1" applyFill="1" applyBorder="1" applyAlignment="1" applyProtection="1">
      <alignment horizontal="center" vertical="center"/>
    </xf>
    <xf numFmtId="0" fontId="3" fillId="5" borderId="9" xfId="0" applyFont="1" applyFill="1" applyBorder="1" applyProtection="1"/>
    <xf numFmtId="2" fontId="59" fillId="3" borderId="12" xfId="0" applyNumberFormat="1" applyFont="1" applyFill="1" applyBorder="1" applyAlignment="1" applyProtection="1">
      <alignment horizontal="center" vertical="center"/>
    </xf>
    <xf numFmtId="0" fontId="57" fillId="5" borderId="12" xfId="0" applyFont="1" applyFill="1" applyBorder="1" applyAlignment="1" applyProtection="1">
      <alignment vertical="center" wrapText="1"/>
    </xf>
    <xf numFmtId="2" fontId="18" fillId="5" borderId="14" xfId="0" applyNumberFormat="1" applyFont="1" applyFill="1" applyBorder="1" applyAlignment="1" applyProtection="1">
      <alignment horizontal="center" vertical="center"/>
    </xf>
    <xf numFmtId="0" fontId="0" fillId="6" borderId="8" xfId="0" applyFill="1" applyBorder="1" applyProtection="1"/>
    <xf numFmtId="0" fontId="60" fillId="3" borderId="1" xfId="0" applyFont="1" applyFill="1" applyBorder="1" applyAlignment="1" applyProtection="1">
      <alignment horizontal="center" vertical="center" wrapText="1"/>
    </xf>
    <xf numFmtId="0" fontId="60" fillId="3" borderId="2"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xf>
    <xf numFmtId="0" fontId="61" fillId="3" borderId="2" xfId="0" applyFont="1" applyFill="1" applyBorder="1" applyAlignment="1" applyProtection="1">
      <alignment horizontal="center" vertical="center" wrapText="1"/>
    </xf>
    <xf numFmtId="0" fontId="62" fillId="3" borderId="2" xfId="0" applyFont="1" applyFill="1" applyBorder="1" applyAlignment="1" applyProtection="1">
      <alignment vertical="center" wrapText="1"/>
    </xf>
    <xf numFmtId="0" fontId="62" fillId="3" borderId="47" xfId="0" applyFont="1" applyFill="1" applyBorder="1" applyAlignment="1" applyProtection="1">
      <alignment horizontal="center" vertical="center" wrapText="1"/>
    </xf>
    <xf numFmtId="0" fontId="17" fillId="3" borderId="2" xfId="0" applyFont="1" applyFill="1" applyBorder="1" applyAlignment="1" applyProtection="1">
      <alignment horizontal="center" vertical="center" wrapText="1"/>
    </xf>
    <xf numFmtId="0" fontId="0" fillId="3" borderId="3" xfId="0" applyFill="1" applyBorder="1" applyProtection="1"/>
    <xf numFmtId="0" fontId="0" fillId="8" borderId="3" xfId="0" applyFill="1" applyBorder="1" applyProtection="1"/>
    <xf numFmtId="2" fontId="0" fillId="18" borderId="10" xfId="0" applyNumberFormat="1" applyFill="1" applyBorder="1" applyProtection="1"/>
    <xf numFmtId="0" fontId="0" fillId="18" borderId="0" xfId="0" applyFill="1" applyBorder="1" applyAlignment="1" applyProtection="1">
      <alignment horizontal="center" vertical="center"/>
    </xf>
    <xf numFmtId="2" fontId="0" fillId="18" borderId="0" xfId="0" applyNumberFormat="1" applyFill="1" applyBorder="1" applyAlignment="1" applyProtection="1">
      <alignment horizontal="center" vertical="center"/>
    </xf>
    <xf numFmtId="2" fontId="0" fillId="18" borderId="34" xfId="0" applyNumberFormat="1" applyFill="1" applyBorder="1" applyAlignment="1" applyProtection="1">
      <alignment horizontal="center" vertical="center"/>
    </xf>
    <xf numFmtId="2" fontId="0" fillId="18" borderId="0" xfId="0" applyNumberFormat="1" applyFill="1" applyBorder="1" applyProtection="1"/>
    <xf numFmtId="0" fontId="0" fillId="18" borderId="0" xfId="0" applyFill="1" applyBorder="1" applyProtection="1"/>
    <xf numFmtId="2" fontId="63" fillId="18" borderId="0" xfId="0" applyNumberFormat="1" applyFont="1" applyFill="1" applyBorder="1" applyProtection="1"/>
    <xf numFmtId="0" fontId="0" fillId="18" borderId="8" xfId="0" applyFill="1" applyBorder="1" applyProtection="1"/>
    <xf numFmtId="0" fontId="0" fillId="8" borderId="8" xfId="0" applyFill="1" applyBorder="1" applyProtection="1"/>
    <xf numFmtId="0" fontId="10" fillId="21" borderId="37" xfId="0" applyFont="1" applyFill="1" applyBorder="1" applyAlignment="1">
      <alignment horizontal="center" vertical="center"/>
    </xf>
    <xf numFmtId="0" fontId="64" fillId="3" borderId="10" xfId="0" applyFont="1" applyFill="1" applyBorder="1" applyAlignment="1" applyProtection="1">
      <alignment horizontal="center" vertical="center"/>
    </xf>
    <xf numFmtId="0" fontId="64" fillId="3" borderId="0" xfId="0" applyFont="1" applyFill="1" applyBorder="1" applyAlignment="1" applyProtection="1">
      <alignment horizontal="center" vertical="center"/>
    </xf>
    <xf numFmtId="0" fontId="65" fillId="3" borderId="0" xfId="0" applyFont="1" applyFill="1" applyBorder="1" applyAlignment="1" applyProtection="1">
      <alignment horizontal="center" vertical="center"/>
    </xf>
    <xf numFmtId="2" fontId="18" fillId="3" borderId="0" xfId="0" applyNumberFormat="1" applyFont="1" applyFill="1" applyBorder="1" applyAlignment="1" applyProtection="1">
      <alignment horizontal="center" vertical="center"/>
    </xf>
    <xf numFmtId="2" fontId="66" fillId="3" borderId="0" xfId="0" applyNumberFormat="1" applyFont="1" applyFill="1" applyBorder="1" applyAlignment="1" applyProtection="1">
      <alignment vertical="center"/>
    </xf>
    <xf numFmtId="2" fontId="18" fillId="3" borderId="18" xfId="0" applyNumberFormat="1" applyFont="1" applyFill="1" applyBorder="1" applyAlignment="1" applyProtection="1">
      <alignment horizontal="center" vertical="center"/>
    </xf>
    <xf numFmtId="2" fontId="6" fillId="3" borderId="19" xfId="0" applyNumberFormat="1" applyFont="1" applyFill="1" applyBorder="1" applyAlignment="1" applyProtection="1">
      <alignment horizontal="center" vertical="center"/>
    </xf>
    <xf numFmtId="0" fontId="16" fillId="3" borderId="19" xfId="0" applyFont="1" applyFill="1" applyBorder="1" applyAlignment="1" applyProtection="1">
      <alignment horizontal="center" vertical="center"/>
    </xf>
    <xf numFmtId="2" fontId="16" fillId="3" borderId="19" xfId="0" applyNumberFormat="1" applyFont="1" applyFill="1" applyBorder="1" applyAlignment="1" applyProtection="1">
      <alignment horizontal="center" vertical="center"/>
    </xf>
    <xf numFmtId="0" fontId="0" fillId="3" borderId="27" xfId="0" applyFill="1" applyBorder="1" applyProtection="1"/>
    <xf numFmtId="0" fontId="0" fillId="8" borderId="42" xfId="0" applyFill="1" applyBorder="1" applyProtection="1"/>
    <xf numFmtId="0" fontId="10" fillId="21" borderId="28" xfId="0" applyFont="1" applyFill="1" applyBorder="1" applyAlignment="1">
      <alignment horizontal="center" vertical="center"/>
    </xf>
    <xf numFmtId="0" fontId="10" fillId="14" borderId="28" xfId="0" applyFont="1" applyFill="1" applyBorder="1" applyAlignment="1">
      <alignment horizontal="center" vertical="center"/>
    </xf>
    <xf numFmtId="0" fontId="10" fillId="21" borderId="28" xfId="0" applyFont="1" applyFill="1" applyBorder="1" applyAlignment="1">
      <alignment vertical="center"/>
    </xf>
    <xf numFmtId="0" fontId="10" fillId="21" borderId="33" xfId="0" applyFont="1" applyFill="1" applyBorder="1" applyAlignment="1">
      <alignment horizontal="center" vertical="center"/>
    </xf>
    <xf numFmtId="2" fontId="16" fillId="3" borderId="13" xfId="0" applyNumberFormat="1" applyFont="1" applyFill="1" applyBorder="1" applyAlignment="1" applyProtection="1">
      <alignment horizontal="center" vertical="center"/>
    </xf>
    <xf numFmtId="2" fontId="0" fillId="3" borderId="48" xfId="0" applyNumberFormat="1" applyFill="1" applyBorder="1" applyAlignment="1" applyProtection="1">
      <alignment horizontal="center" vertical="center"/>
    </xf>
    <xf numFmtId="2" fontId="0" fillId="3" borderId="14" xfId="0" applyNumberFormat="1" applyFill="1" applyBorder="1" applyProtection="1"/>
    <xf numFmtId="0" fontId="0" fillId="28" borderId="0" xfId="0" applyFill="1" applyBorder="1" applyProtection="1"/>
    <xf numFmtId="0" fontId="0" fillId="28" borderId="8" xfId="0" applyFill="1" applyBorder="1" applyProtection="1"/>
    <xf numFmtId="0" fontId="10" fillId="14" borderId="9" xfId="0" applyFont="1" applyFill="1" applyBorder="1" applyAlignment="1">
      <alignment horizontal="center" vertical="center"/>
    </xf>
    <xf numFmtId="0" fontId="10" fillId="21" borderId="9" xfId="0" applyFont="1" applyFill="1" applyBorder="1" applyAlignment="1">
      <alignment vertical="center"/>
    </xf>
    <xf numFmtId="0" fontId="10" fillId="21" borderId="24" xfId="0" applyFont="1" applyFill="1" applyBorder="1" applyAlignment="1">
      <alignment horizontal="center" vertical="center"/>
    </xf>
    <xf numFmtId="0" fontId="0" fillId="3" borderId="2" xfId="0" applyFill="1" applyBorder="1" applyAlignment="1" applyProtection="1">
      <alignment horizontal="center" vertical="center"/>
    </xf>
    <xf numFmtId="2" fontId="41" fillId="3" borderId="0" xfId="0" applyNumberFormat="1" applyFont="1" applyFill="1" applyBorder="1" applyAlignment="1" applyProtection="1">
      <alignment horizontal="center" wrapText="1"/>
    </xf>
    <xf numFmtId="0" fontId="69" fillId="3" borderId="0" xfId="0" applyFont="1" applyFill="1" applyBorder="1" applyAlignment="1" applyProtection="1">
      <alignment vertical="center"/>
    </xf>
    <xf numFmtId="0" fontId="0" fillId="28" borderId="13" xfId="0" applyFill="1" applyBorder="1" applyProtection="1"/>
    <xf numFmtId="0" fontId="0" fillId="28" borderId="14" xfId="0" applyFill="1" applyBorder="1" applyProtection="1"/>
    <xf numFmtId="2" fontId="68" fillId="3" borderId="13" xfId="0" applyNumberFormat="1" applyFont="1" applyFill="1" applyBorder="1" applyAlignment="1" applyProtection="1">
      <alignment vertical="center" wrapText="1"/>
    </xf>
    <xf numFmtId="2" fontId="37" fillId="18" borderId="10" xfId="0" applyNumberFormat="1" applyFont="1" applyFill="1" applyBorder="1" applyAlignment="1" applyProtection="1">
      <alignment horizontal="left" vertical="center" wrapText="1"/>
    </xf>
    <xf numFmtId="0" fontId="71" fillId="18" borderId="0" xfId="0" applyFont="1" applyFill="1" applyBorder="1" applyAlignment="1" applyProtection="1">
      <alignment horizontal="left" vertical="center"/>
    </xf>
    <xf numFmtId="2" fontId="41" fillId="18" borderId="0" xfId="0" applyNumberFormat="1" applyFont="1" applyFill="1" applyBorder="1" applyAlignment="1" applyProtection="1">
      <alignment horizontal="center" wrapText="1"/>
    </xf>
    <xf numFmtId="0" fontId="69" fillId="18" borderId="0" xfId="0" applyFont="1" applyFill="1" applyBorder="1" applyAlignment="1" applyProtection="1">
      <alignment horizontal="right" vertical="center"/>
    </xf>
    <xf numFmtId="2" fontId="16" fillId="18" borderId="0" xfId="0" applyNumberFormat="1" applyFont="1" applyFill="1" applyBorder="1" applyAlignment="1" applyProtection="1">
      <alignment horizontal="center" vertical="center"/>
    </xf>
    <xf numFmtId="0" fontId="20" fillId="3" borderId="13" xfId="0" applyFont="1" applyFill="1" applyBorder="1" applyAlignment="1" applyProtection="1">
      <alignment vertical="center" wrapText="1"/>
    </xf>
    <xf numFmtId="2" fontId="72" fillId="3" borderId="13" xfId="0" applyNumberFormat="1" applyFont="1" applyFill="1" applyBorder="1" applyAlignment="1" applyProtection="1">
      <alignment horizontal="left" vertical="center" wrapText="1"/>
    </xf>
    <xf numFmtId="2" fontId="73" fillId="3" borderId="13" xfId="0" applyNumberFormat="1" applyFont="1" applyFill="1" applyBorder="1" applyAlignment="1" applyProtection="1">
      <alignment horizontal="left" vertical="center"/>
    </xf>
    <xf numFmtId="2" fontId="18" fillId="3" borderId="13" xfId="0" applyNumberFormat="1" applyFont="1" applyFill="1" applyBorder="1" applyAlignment="1" applyProtection="1">
      <alignment horizontal="left" vertical="center" wrapText="1"/>
    </xf>
    <xf numFmtId="0" fontId="0" fillId="19" borderId="0" xfId="0" applyFill="1" applyBorder="1" applyProtection="1"/>
    <xf numFmtId="0" fontId="0" fillId="19" borderId="8" xfId="0" applyFill="1" applyBorder="1" applyProtection="1"/>
    <xf numFmtId="0" fontId="2" fillId="18" borderId="0" xfId="0" applyFont="1" applyFill="1" applyBorder="1" applyAlignment="1" applyProtection="1">
      <alignment horizontal="center" vertical="center"/>
    </xf>
    <xf numFmtId="0" fontId="10" fillId="14" borderId="9" xfId="0" applyFont="1" applyFill="1" applyBorder="1" applyAlignment="1">
      <alignment vertical="center"/>
    </xf>
    <xf numFmtId="2" fontId="74" fillId="18" borderId="0" xfId="0" applyNumberFormat="1" applyFont="1" applyFill="1" applyBorder="1" applyAlignment="1" applyProtection="1">
      <alignment horizontal="center" vertical="center"/>
    </xf>
    <xf numFmtId="2" fontId="72" fillId="18" borderId="0" xfId="0" applyNumberFormat="1" applyFont="1" applyFill="1" applyBorder="1" applyAlignment="1" applyProtection="1">
      <alignment horizontal="left" vertical="center" wrapText="1"/>
    </xf>
    <xf numFmtId="2" fontId="73" fillId="18" borderId="0" xfId="0" applyNumberFormat="1" applyFont="1" applyFill="1" applyBorder="1" applyAlignment="1" applyProtection="1">
      <alignment horizontal="left" vertical="center"/>
    </xf>
    <xf numFmtId="0" fontId="0" fillId="18" borderId="8" xfId="0" applyFill="1" applyBorder="1" applyAlignment="1" applyProtection="1">
      <alignment horizontal="center" vertical="center"/>
    </xf>
    <xf numFmtId="0" fontId="0" fillId="18" borderId="10" xfId="0" applyFill="1" applyBorder="1" applyAlignment="1" applyProtection="1">
      <alignment horizontal="center" vertical="center"/>
    </xf>
    <xf numFmtId="0" fontId="0" fillId="0" borderId="9" xfId="0" applyBorder="1" applyProtection="1"/>
    <xf numFmtId="2" fontId="37" fillId="18" borderId="10" xfId="0" applyNumberFormat="1" applyFont="1" applyFill="1" applyBorder="1" applyAlignment="1" applyProtection="1">
      <alignment horizontal="center" vertical="center" wrapText="1"/>
    </xf>
    <xf numFmtId="2" fontId="18" fillId="18" borderId="0" xfId="0" applyNumberFormat="1" applyFont="1" applyFill="1" applyBorder="1" applyAlignment="1" applyProtection="1">
      <alignment horizontal="left" vertical="center" wrapText="1"/>
    </xf>
    <xf numFmtId="0" fontId="75" fillId="18" borderId="0" xfId="0" applyFont="1" applyFill="1" applyBorder="1" applyAlignment="1" applyProtection="1">
      <alignment horizontal="center" vertical="center" wrapText="1"/>
    </xf>
    <xf numFmtId="0" fontId="24" fillId="18" borderId="0" xfId="0" applyFont="1" applyFill="1" applyBorder="1" applyAlignment="1" applyProtection="1">
      <alignment horizontal="left" vertical="center" wrapText="1"/>
    </xf>
    <xf numFmtId="0" fontId="10" fillId="14" borderId="26" xfId="0" applyFont="1" applyFill="1" applyBorder="1" applyAlignment="1">
      <alignment horizontal="center" vertical="center"/>
    </xf>
    <xf numFmtId="0" fontId="10" fillId="14" borderId="26" xfId="0" applyFont="1" applyFill="1" applyBorder="1" applyAlignment="1">
      <alignment vertical="center"/>
    </xf>
    <xf numFmtId="0" fontId="0" fillId="14" borderId="10" xfId="0" applyFill="1" applyBorder="1" applyAlignment="1" applyProtection="1">
      <alignment horizontal="left" vertical="center" wrapText="1"/>
    </xf>
    <xf numFmtId="0" fontId="0" fillId="14" borderId="41" xfId="0" applyFill="1" applyBorder="1" applyAlignment="1" applyProtection="1">
      <alignment horizontal="center" vertical="center"/>
    </xf>
    <xf numFmtId="0" fontId="0" fillId="6" borderId="2" xfId="0" applyFill="1" applyBorder="1" applyProtection="1"/>
    <xf numFmtId="0" fontId="0" fillId="6" borderId="3" xfId="0" applyFill="1" applyBorder="1" applyProtection="1"/>
    <xf numFmtId="0" fontId="10" fillId="21" borderId="53" xfId="0" applyFont="1" applyFill="1" applyBorder="1" applyAlignment="1">
      <alignment horizontal="center" vertical="center"/>
    </xf>
    <xf numFmtId="0" fontId="0" fillId="18" borderId="10" xfId="0" applyFill="1" applyBorder="1" applyProtection="1"/>
    <xf numFmtId="2" fontId="36" fillId="18" borderId="0" xfId="0" applyNumberFormat="1" applyFont="1" applyFill="1" applyBorder="1" applyAlignment="1" applyProtection="1">
      <alignment horizontal="center" vertical="center"/>
    </xf>
    <xf numFmtId="0" fontId="77" fillId="3" borderId="0" xfId="0" applyFont="1" applyFill="1" applyBorder="1" applyAlignment="1" applyProtection="1">
      <alignment horizontal="left" vertical="center"/>
    </xf>
    <xf numFmtId="0" fontId="77" fillId="18" borderId="0" xfId="0" applyFont="1" applyFill="1" applyBorder="1" applyAlignment="1" applyProtection="1">
      <alignment horizontal="left" vertical="center"/>
    </xf>
    <xf numFmtId="0" fontId="77" fillId="18" borderId="0" xfId="0" applyFont="1" applyFill="1" applyBorder="1" applyProtection="1"/>
    <xf numFmtId="0" fontId="45" fillId="18" borderId="0" xfId="0" applyFont="1" applyFill="1" applyBorder="1" applyAlignment="1" applyProtection="1">
      <alignment horizontal="center" vertical="center" wrapText="1"/>
    </xf>
    <xf numFmtId="0" fontId="78" fillId="29" borderId="10" xfId="0" applyFont="1" applyFill="1" applyBorder="1" applyAlignment="1" applyProtection="1">
      <alignment horizontal="center" vertical="center"/>
    </xf>
    <xf numFmtId="0" fontId="78" fillId="29" borderId="34" xfId="0" applyFont="1" applyFill="1" applyBorder="1" applyAlignment="1" applyProtection="1">
      <alignment horizontal="center" vertical="center"/>
    </xf>
    <xf numFmtId="2" fontId="79" fillId="29" borderId="35" xfId="0" applyNumberFormat="1" applyFont="1" applyFill="1" applyBorder="1" applyAlignment="1" applyProtection="1">
      <alignment horizontal="center" vertical="center"/>
    </xf>
    <xf numFmtId="0" fontId="25" fillId="3" borderId="0" xfId="0" applyFont="1" applyFill="1" applyBorder="1" applyAlignment="1" applyProtection="1">
      <alignment vertical="center" wrapText="1"/>
    </xf>
    <xf numFmtId="0" fontId="25" fillId="7" borderId="0" xfId="0" applyFont="1" applyFill="1" applyBorder="1" applyAlignment="1" applyProtection="1">
      <alignment vertical="center" wrapText="1"/>
    </xf>
    <xf numFmtId="0" fontId="25" fillId="7" borderId="8" xfId="0" applyFont="1" applyFill="1" applyBorder="1" applyAlignment="1" applyProtection="1">
      <alignment vertical="center" wrapText="1"/>
    </xf>
    <xf numFmtId="0" fontId="25" fillId="3" borderId="0" xfId="0" applyFont="1" applyFill="1" applyBorder="1" applyAlignment="1" applyProtection="1">
      <alignment horizontal="center" vertical="center" wrapText="1"/>
    </xf>
    <xf numFmtId="0" fontId="80" fillId="3" borderId="10" xfId="0" applyFont="1" applyFill="1" applyBorder="1" applyAlignment="1" applyProtection="1">
      <alignment horizontal="center" vertical="center" wrapText="1"/>
    </xf>
    <xf numFmtId="0" fontId="0" fillId="0" borderId="34" xfId="0" applyBorder="1" applyProtection="1"/>
    <xf numFmtId="2" fontId="81" fillId="3" borderId="35" xfId="0" applyNumberFormat="1" applyFont="1" applyFill="1" applyBorder="1" applyAlignment="1" applyProtection="1">
      <alignment horizontal="center" vertical="center"/>
    </xf>
    <xf numFmtId="0" fontId="2" fillId="3" borderId="10" xfId="0" applyFont="1" applyFill="1" applyBorder="1" applyAlignment="1" applyProtection="1">
      <alignment horizontal="center" vertical="center" wrapText="1"/>
    </xf>
    <xf numFmtId="0" fontId="82" fillId="0" borderId="34" xfId="0" applyFont="1" applyBorder="1" applyAlignment="1" applyProtection="1">
      <alignment horizontal="center" vertical="center"/>
    </xf>
    <xf numFmtId="2" fontId="83" fillId="3" borderId="54" xfId="0" applyNumberFormat="1" applyFont="1" applyFill="1" applyBorder="1" applyAlignment="1" applyProtection="1">
      <alignment horizontal="center" vertical="center"/>
    </xf>
    <xf numFmtId="0" fontId="10" fillId="10" borderId="9" xfId="0" applyFont="1" applyFill="1" applyBorder="1" applyAlignment="1">
      <alignment horizontal="center" vertical="center"/>
    </xf>
    <xf numFmtId="0" fontId="18" fillId="3" borderId="10" xfId="0" applyFont="1" applyFill="1" applyBorder="1" applyAlignment="1" applyProtection="1">
      <alignment horizontal="center" vertical="center" wrapText="1"/>
    </xf>
    <xf numFmtId="2" fontId="68" fillId="3" borderId="35" xfId="0" applyNumberFormat="1" applyFont="1" applyFill="1" applyBorder="1" applyAlignment="1" applyProtection="1">
      <alignment horizontal="center" vertical="center"/>
    </xf>
    <xf numFmtId="0" fontId="0" fillId="18" borderId="55" xfId="0" applyFill="1" applyBorder="1" applyProtection="1"/>
    <xf numFmtId="0" fontId="85" fillId="18" borderId="34" xfId="0" applyFont="1" applyFill="1" applyBorder="1" applyAlignment="1" applyProtection="1">
      <alignment horizontal="center" vertical="center"/>
    </xf>
    <xf numFmtId="0" fontId="85" fillId="18" borderId="35" xfId="0" applyFont="1" applyFill="1" applyBorder="1" applyAlignment="1" applyProtection="1">
      <alignment horizontal="center" vertical="center"/>
    </xf>
    <xf numFmtId="0" fontId="85" fillId="18" borderId="0" xfId="0" applyFont="1" applyFill="1" applyBorder="1" applyAlignment="1" applyProtection="1">
      <alignment horizontal="left" vertical="center"/>
    </xf>
    <xf numFmtId="0" fontId="9" fillId="3" borderId="8" xfId="0" applyFont="1" applyFill="1" applyBorder="1" applyProtection="1"/>
    <xf numFmtId="0" fontId="0" fillId="3" borderId="56" xfId="0" applyFill="1" applyBorder="1" applyProtection="1"/>
    <xf numFmtId="0" fontId="17" fillId="3" borderId="18" xfId="0" applyFont="1" applyFill="1" applyBorder="1" applyAlignment="1" applyProtection="1">
      <alignment horizontal="center" vertical="center" wrapText="1"/>
    </xf>
    <xf numFmtId="0" fontId="86" fillId="3" borderId="57" xfId="0" applyFont="1" applyFill="1" applyBorder="1" applyAlignment="1" applyProtection="1">
      <alignment horizontal="center" vertical="center" wrapText="1"/>
    </xf>
    <xf numFmtId="0" fontId="36" fillId="3" borderId="0" xfId="0" applyFont="1" applyFill="1" applyBorder="1" applyAlignment="1" applyProtection="1">
      <alignment horizontal="center" vertical="center" wrapText="1"/>
    </xf>
    <xf numFmtId="0" fontId="87" fillId="18" borderId="34" xfId="0" applyFont="1" applyFill="1" applyBorder="1" applyAlignment="1" applyProtection="1">
      <alignment horizontal="center" vertical="center"/>
    </xf>
    <xf numFmtId="0" fontId="0" fillId="18" borderId="35" xfId="0" applyFill="1" applyBorder="1" applyAlignment="1" applyProtection="1">
      <alignment horizontal="center" vertical="center"/>
    </xf>
    <xf numFmtId="0" fontId="9" fillId="18" borderId="8" xfId="0" applyFont="1" applyFill="1" applyBorder="1" applyProtection="1"/>
    <xf numFmtId="0" fontId="6" fillId="3" borderId="58" xfId="0" applyFont="1" applyFill="1" applyBorder="1" applyAlignment="1" applyProtection="1">
      <alignment horizontal="center" vertical="center"/>
    </xf>
    <xf numFmtId="0" fontId="25" fillId="3" borderId="48" xfId="0" applyFont="1" applyFill="1" applyBorder="1" applyAlignment="1" applyProtection="1">
      <alignment horizontal="center" vertical="center"/>
    </xf>
    <xf numFmtId="0" fontId="25" fillId="3" borderId="59" xfId="0" applyFont="1" applyFill="1" applyBorder="1" applyAlignment="1" applyProtection="1">
      <alignment horizontal="center" vertical="center"/>
    </xf>
    <xf numFmtId="0" fontId="25" fillId="3" borderId="13" xfId="0" applyFont="1" applyFill="1" applyBorder="1" applyAlignment="1" applyProtection="1">
      <alignment horizontal="center" vertical="center"/>
    </xf>
    <xf numFmtId="0" fontId="24" fillId="3" borderId="13" xfId="0" applyFont="1" applyFill="1" applyBorder="1" applyAlignment="1" applyProtection="1">
      <alignment vertical="center"/>
    </xf>
    <xf numFmtId="0" fontId="6" fillId="3" borderId="13" xfId="0" applyFont="1" applyFill="1" applyBorder="1" applyAlignment="1" applyProtection="1">
      <alignment horizontal="left" vertical="center"/>
    </xf>
    <xf numFmtId="0" fontId="0" fillId="0" borderId="13" xfId="0" applyBorder="1" applyProtection="1"/>
    <xf numFmtId="0" fontId="0" fillId="0" borderId="14" xfId="0" applyBorder="1" applyProtection="1"/>
    <xf numFmtId="0" fontId="10" fillId="18" borderId="9" xfId="0" applyFont="1" applyFill="1" applyBorder="1" applyAlignment="1">
      <alignment horizontal="center" vertical="center"/>
    </xf>
    <xf numFmtId="0" fontId="10" fillId="18" borderId="9" xfId="0" applyFont="1" applyFill="1" applyBorder="1" applyAlignment="1">
      <alignment vertical="center"/>
    </xf>
    <xf numFmtId="0" fontId="10" fillId="18" borderId="24" xfId="0" applyFont="1" applyFill="1" applyBorder="1" applyAlignment="1">
      <alignment horizontal="center" vertical="center"/>
    </xf>
    <xf numFmtId="0" fontId="85" fillId="18" borderId="34" xfId="0" applyFont="1" applyFill="1" applyBorder="1" applyAlignment="1" applyProtection="1">
      <alignment horizontal="left" vertical="center"/>
    </xf>
    <xf numFmtId="0" fontId="36" fillId="18" borderId="0" xfId="0" applyFont="1" applyFill="1" applyBorder="1" applyAlignment="1" applyProtection="1">
      <alignment horizontal="left" vertical="center"/>
    </xf>
    <xf numFmtId="0" fontId="36" fillId="18" borderId="0" xfId="0" applyFont="1" applyFill="1" applyBorder="1" applyAlignment="1" applyProtection="1">
      <alignment horizontal="center" vertical="center" wrapText="1"/>
    </xf>
    <xf numFmtId="0" fontId="36" fillId="18" borderId="8" xfId="0" applyFont="1" applyFill="1" applyBorder="1" applyAlignment="1" applyProtection="1">
      <alignment horizontal="center" vertical="center" wrapText="1"/>
    </xf>
    <xf numFmtId="0" fontId="0" fillId="18" borderId="0" xfId="0" applyFill="1" applyProtection="1"/>
    <xf numFmtId="0" fontId="10" fillId="18" borderId="26" xfId="0" applyFont="1" applyFill="1" applyBorder="1" applyAlignment="1">
      <alignment horizontal="center" vertical="center"/>
    </xf>
    <xf numFmtId="0" fontId="10" fillId="18" borderId="26" xfId="0" applyFont="1" applyFill="1" applyBorder="1" applyAlignment="1">
      <alignment vertical="center"/>
    </xf>
    <xf numFmtId="0" fontId="10" fillId="18" borderId="37" xfId="0" applyFont="1" applyFill="1" applyBorder="1" applyAlignment="1">
      <alignment horizontal="center" vertical="center"/>
    </xf>
    <xf numFmtId="0" fontId="0" fillId="18" borderId="9" xfId="0" applyFill="1" applyBorder="1" applyProtection="1"/>
    <xf numFmtId="0" fontId="0" fillId="18" borderId="0" xfId="0" applyFill="1" applyBorder="1" applyAlignment="1" applyProtection="1">
      <alignment horizontal="left" vertical="center"/>
    </xf>
    <xf numFmtId="0" fontId="10" fillId="18" borderId="28" xfId="0" applyFont="1" applyFill="1" applyBorder="1" applyAlignment="1">
      <alignment horizontal="center" vertical="center"/>
    </xf>
    <xf numFmtId="0" fontId="10" fillId="18" borderId="28" xfId="0" applyFont="1" applyFill="1" applyBorder="1" applyAlignment="1">
      <alignment vertical="center"/>
    </xf>
    <xf numFmtId="0" fontId="10" fillId="18" borderId="33" xfId="0" applyFont="1" applyFill="1" applyBorder="1" applyAlignment="1">
      <alignment horizontal="center" vertical="center"/>
    </xf>
    <xf numFmtId="0" fontId="41" fillId="18" borderId="32" xfId="0" applyFont="1" applyFill="1" applyBorder="1" applyAlignment="1" applyProtection="1">
      <alignment horizontal="left" vertical="center" wrapText="1"/>
    </xf>
    <xf numFmtId="0" fontId="41" fillId="18" borderId="9" xfId="0" applyNumberFormat="1" applyFont="1" applyFill="1" applyBorder="1" applyAlignment="1" applyProtection="1">
      <alignment horizontal="center" wrapText="1"/>
    </xf>
    <xf numFmtId="0" fontId="20" fillId="18" borderId="6" xfId="0" applyFont="1" applyFill="1" applyBorder="1" applyAlignment="1" applyProtection="1">
      <alignment horizontal="center" vertical="center"/>
    </xf>
    <xf numFmtId="0" fontId="20" fillId="18" borderId="0" xfId="0" applyFont="1" applyFill="1" applyBorder="1" applyAlignment="1" applyProtection="1">
      <alignment horizontal="center" vertical="center"/>
    </xf>
    <xf numFmtId="0" fontId="54" fillId="5" borderId="0" xfId="0" applyFont="1" applyFill="1" applyAlignment="1" applyProtection="1">
      <alignment horizontal="left" vertical="center"/>
    </xf>
    <xf numFmtId="0" fontId="90" fillId="18" borderId="10" xfId="0" applyFont="1" applyFill="1" applyBorder="1" applyProtection="1"/>
    <xf numFmtId="2" fontId="91" fillId="18" borderId="0" xfId="0" applyNumberFormat="1" applyFont="1" applyFill="1" applyBorder="1" applyAlignment="1" applyProtection="1">
      <alignment horizontal="center" vertical="center"/>
    </xf>
    <xf numFmtId="0" fontId="0" fillId="18" borderId="38" xfId="0" applyFill="1" applyBorder="1" applyProtection="1"/>
    <xf numFmtId="2" fontId="2" fillId="18" borderId="29" xfId="0" applyNumberFormat="1" applyFont="1" applyFill="1" applyBorder="1" applyAlignment="1" applyProtection="1">
      <alignment horizontal="left" vertical="center"/>
    </xf>
    <xf numFmtId="0" fontId="92" fillId="18" borderId="0" xfId="0" applyFont="1" applyFill="1" applyBorder="1" applyAlignment="1" applyProtection="1">
      <alignment horizontal="left" vertical="center"/>
    </xf>
    <xf numFmtId="0" fontId="2" fillId="18" borderId="10" xfId="0" applyFont="1" applyFill="1" applyBorder="1" applyProtection="1"/>
    <xf numFmtId="2" fontId="25" fillId="18" borderId="29" xfId="0" applyNumberFormat="1" applyFont="1" applyFill="1" applyBorder="1" applyProtection="1"/>
    <xf numFmtId="0" fontId="2" fillId="18" borderId="10" xfId="0" applyFont="1" applyFill="1" applyBorder="1" applyAlignment="1" applyProtection="1">
      <alignment wrapText="1"/>
    </xf>
    <xf numFmtId="0" fontId="2" fillId="18" borderId="38" xfId="0" applyFont="1" applyFill="1" applyBorder="1" applyAlignment="1" applyProtection="1">
      <alignment wrapText="1"/>
    </xf>
    <xf numFmtId="2" fontId="0" fillId="18" borderId="29" xfId="0" applyNumberFormat="1" applyFill="1" applyBorder="1" applyProtection="1"/>
    <xf numFmtId="0" fontId="10" fillId="26" borderId="26" xfId="0" applyFont="1" applyFill="1" applyBorder="1" applyAlignment="1">
      <alignment horizontal="center" vertical="center"/>
    </xf>
    <xf numFmtId="0" fontId="10" fillId="26" borderId="37" xfId="0" applyFont="1" applyFill="1" applyBorder="1" applyAlignment="1">
      <alignment horizontal="center" vertical="center"/>
    </xf>
    <xf numFmtId="0" fontId="2" fillId="3" borderId="0" xfId="0" applyFont="1" applyFill="1" applyBorder="1" applyAlignment="1" applyProtection="1">
      <alignment horizontal="center" vertical="center"/>
    </xf>
    <xf numFmtId="0" fontId="10" fillId="12" borderId="28" xfId="0" applyFont="1" applyFill="1" applyBorder="1" applyAlignment="1">
      <alignment horizontal="center" vertical="center"/>
    </xf>
    <xf numFmtId="0" fontId="10" fillId="12" borderId="9" xfId="0" applyFont="1" applyFill="1" applyBorder="1" applyAlignment="1">
      <alignment horizontal="center" vertical="center"/>
    </xf>
    <xf numFmtId="0" fontId="10" fillId="6" borderId="9" xfId="0" applyFont="1" applyFill="1" applyBorder="1" applyAlignment="1">
      <alignment horizontal="center" vertical="center"/>
    </xf>
    <xf numFmtId="0" fontId="10" fillId="12" borderId="9" xfId="0" applyFont="1" applyFill="1" applyBorder="1" applyAlignment="1">
      <alignment vertical="center"/>
    </xf>
    <xf numFmtId="0" fontId="53" fillId="3" borderId="0" xfId="0" applyFont="1" applyFill="1" applyBorder="1" applyAlignment="1" applyProtection="1">
      <alignment wrapText="1"/>
    </xf>
    <xf numFmtId="0" fontId="2" fillId="3" borderId="10" xfId="0" applyFont="1" applyFill="1" applyBorder="1" applyAlignment="1" applyProtection="1">
      <alignment horizontal="center" vertical="center"/>
    </xf>
    <xf numFmtId="0" fontId="10" fillId="12" borderId="26" xfId="0" applyFont="1" applyFill="1" applyBorder="1" applyAlignment="1">
      <alignment horizontal="center" vertical="center"/>
    </xf>
    <xf numFmtId="0" fontId="10" fillId="12" borderId="26" xfId="0" applyFont="1" applyFill="1" applyBorder="1" applyAlignment="1">
      <alignment vertical="center"/>
    </xf>
    <xf numFmtId="0" fontId="2" fillId="3" borderId="60" xfId="0" applyFont="1" applyFill="1" applyBorder="1" applyAlignment="1" applyProtection="1">
      <alignment horizontal="center" vertical="center"/>
    </xf>
    <xf numFmtId="0" fontId="2" fillId="3" borderId="61" xfId="0" applyFont="1" applyFill="1" applyBorder="1" applyAlignment="1" applyProtection="1">
      <alignment horizontal="center" vertical="center"/>
    </xf>
    <xf numFmtId="0" fontId="0" fillId="0" borderId="10" xfId="0" applyBorder="1" applyProtection="1"/>
    <xf numFmtId="0" fontId="10" fillId="13" borderId="28" xfId="0" applyFont="1" applyFill="1" applyBorder="1" applyAlignment="1">
      <alignment horizontal="center" vertical="center"/>
    </xf>
    <xf numFmtId="0" fontId="10" fillId="13" borderId="9" xfId="0" applyFont="1" applyFill="1" applyBorder="1" applyAlignment="1">
      <alignment horizontal="center" vertical="center"/>
    </xf>
    <xf numFmtId="0" fontId="10" fillId="13" borderId="9" xfId="0" applyFont="1" applyFill="1" applyBorder="1" applyAlignment="1">
      <alignment vertical="center"/>
    </xf>
    <xf numFmtId="0" fontId="0" fillId="14" borderId="9" xfId="0" applyFill="1" applyBorder="1" applyProtection="1"/>
    <xf numFmtId="0" fontId="10" fillId="13" borderId="26" xfId="0" applyFont="1" applyFill="1" applyBorder="1" applyAlignment="1">
      <alignment horizontal="center" vertical="center"/>
    </xf>
    <xf numFmtId="0" fontId="10" fillId="13" borderId="26" xfId="0" applyFont="1" applyFill="1" applyBorder="1" applyAlignment="1">
      <alignment vertical="center"/>
    </xf>
    <xf numFmtId="0" fontId="0" fillId="16" borderId="9" xfId="0" applyFill="1" applyBorder="1" applyProtection="1"/>
    <xf numFmtId="0" fontId="10" fillId="15" borderId="28" xfId="0" applyFont="1" applyFill="1" applyBorder="1" applyAlignment="1">
      <alignment horizontal="center" vertical="center"/>
    </xf>
    <xf numFmtId="0" fontId="10" fillId="15" borderId="9" xfId="0" applyFont="1" applyFill="1" applyBorder="1" applyAlignment="1">
      <alignment horizontal="center" vertical="center"/>
    </xf>
    <xf numFmtId="0" fontId="10" fillId="15" borderId="9" xfId="0" applyFont="1" applyFill="1" applyBorder="1" applyAlignment="1">
      <alignment vertical="center"/>
    </xf>
    <xf numFmtId="0" fontId="10" fillId="15" borderId="26" xfId="0" applyFont="1" applyFill="1" applyBorder="1" applyAlignment="1">
      <alignment horizontal="center" vertical="center"/>
    </xf>
    <xf numFmtId="0" fontId="10" fillId="15" borderId="26" xfId="0" applyFont="1" applyFill="1" applyBorder="1" applyAlignment="1">
      <alignment vertical="center"/>
    </xf>
    <xf numFmtId="0" fontId="10" fillId="16" borderId="28" xfId="0" applyFont="1" applyFill="1" applyBorder="1" applyAlignment="1">
      <alignment horizontal="center" vertical="center"/>
    </xf>
    <xf numFmtId="0" fontId="10" fillId="16" borderId="9" xfId="0" applyFont="1" applyFill="1" applyBorder="1" applyAlignment="1">
      <alignment horizontal="center" vertical="center"/>
    </xf>
    <xf numFmtId="0" fontId="10" fillId="16" borderId="9" xfId="0" applyFont="1" applyFill="1" applyBorder="1" applyAlignment="1">
      <alignment vertical="center"/>
    </xf>
    <xf numFmtId="0" fontId="10" fillId="16" borderId="26" xfId="0" applyFont="1" applyFill="1" applyBorder="1" applyAlignment="1">
      <alignment horizontal="center" vertical="center"/>
    </xf>
    <xf numFmtId="0" fontId="10" fillId="16" borderId="26" xfId="0" applyFont="1" applyFill="1" applyBorder="1" applyAlignment="1">
      <alignment vertical="center"/>
    </xf>
    <xf numFmtId="0" fontId="10" fillId="21" borderId="34" xfId="0" applyFont="1" applyFill="1" applyBorder="1" applyAlignment="1" applyProtection="1">
      <alignment horizontal="center" vertical="center"/>
    </xf>
    <xf numFmtId="0" fontId="26" fillId="30" borderId="32" xfId="0" applyFont="1" applyFill="1" applyBorder="1" applyAlignment="1" applyProtection="1">
      <alignment horizontal="center" vertical="center" wrapText="1"/>
    </xf>
    <xf numFmtId="0" fontId="26" fillId="30" borderId="9" xfId="0" applyFont="1" applyFill="1" applyBorder="1" applyAlignment="1" applyProtection="1">
      <alignment horizontal="center" vertical="center" wrapText="1"/>
    </xf>
    <xf numFmtId="0" fontId="93" fillId="30" borderId="9" xfId="0" applyFont="1" applyFill="1" applyBorder="1" applyAlignment="1" applyProtection="1">
      <alignment horizontal="center" vertical="center" wrapText="1"/>
    </xf>
    <xf numFmtId="0" fontId="27" fillId="30" borderId="0" xfId="0" applyFont="1" applyFill="1" applyBorder="1" applyAlignment="1" applyProtection="1">
      <alignment horizontal="center" vertical="center" wrapText="1"/>
    </xf>
    <xf numFmtId="0" fontId="28" fillId="30" borderId="0" xfId="0" applyFont="1" applyFill="1" applyBorder="1" applyAlignment="1" applyProtection="1">
      <alignment horizontal="center" vertical="center" wrapText="1"/>
    </xf>
    <xf numFmtId="0" fontId="29" fillId="30" borderId="0" xfId="0" applyFont="1" applyFill="1" applyBorder="1" applyAlignment="1" applyProtection="1">
      <alignment horizontal="center" vertical="center" wrapText="1"/>
    </xf>
    <xf numFmtId="0" fontId="30" fillId="30" borderId="0" xfId="0" applyFont="1" applyFill="1" applyBorder="1" applyProtection="1"/>
    <xf numFmtId="0" fontId="93" fillId="30" borderId="11" xfId="0" applyFont="1" applyFill="1" applyBorder="1" applyAlignment="1" applyProtection="1">
      <alignment horizontal="center" vertical="center" wrapText="1"/>
    </xf>
    <xf numFmtId="0" fontId="71" fillId="14" borderId="1" xfId="0" applyFont="1" applyFill="1" applyBorder="1" applyAlignment="1" applyProtection="1">
      <alignment horizontal="center" vertical="center"/>
    </xf>
    <xf numFmtId="0" fontId="25" fillId="14" borderId="10" xfId="0" applyFont="1" applyFill="1" applyBorder="1" applyAlignment="1" applyProtection="1">
      <alignment horizontal="right" vertical="center"/>
    </xf>
    <xf numFmtId="0" fontId="0" fillId="14" borderId="10" xfId="0" applyFont="1" applyFill="1" applyBorder="1" applyProtection="1"/>
    <xf numFmtId="0" fontId="94" fillId="14" borderId="10" xfId="0" applyFont="1" applyFill="1" applyBorder="1" applyAlignment="1" applyProtection="1">
      <alignment horizontal="right" vertical="center"/>
    </xf>
    <xf numFmtId="0" fontId="20" fillId="3" borderId="13" xfId="0" applyFont="1" applyFill="1" applyBorder="1" applyAlignment="1" applyProtection="1">
      <alignment horizontal="left" vertical="center" wrapText="1"/>
    </xf>
    <xf numFmtId="0" fontId="45" fillId="3" borderId="0" xfId="0" applyFont="1" applyFill="1" applyBorder="1" applyAlignment="1" applyProtection="1">
      <alignment vertical="center" wrapText="1"/>
    </xf>
    <xf numFmtId="2" fontId="79" fillId="0" borderId="33" xfId="0" applyNumberFormat="1" applyFont="1" applyFill="1" applyBorder="1" applyAlignment="1" applyProtection="1">
      <alignment horizontal="center" vertical="center"/>
    </xf>
    <xf numFmtId="1" fontId="16" fillId="16" borderId="9" xfId="0" applyNumberFormat="1" applyFont="1" applyFill="1" applyBorder="1" applyAlignment="1" applyProtection="1">
      <alignment horizontal="center" vertical="center"/>
      <protection locked="0"/>
    </xf>
    <xf numFmtId="0" fontId="16" fillId="16" borderId="26" xfId="0" applyFont="1" applyFill="1" applyBorder="1" applyAlignment="1" applyProtection="1">
      <alignment horizontal="center" vertical="center"/>
      <protection locked="0"/>
    </xf>
    <xf numFmtId="0" fontId="33" fillId="16" borderId="9" xfId="0" applyFont="1" applyFill="1" applyBorder="1" applyAlignment="1" applyProtection="1">
      <alignment horizontal="center"/>
      <protection locked="0"/>
    </xf>
    <xf numFmtId="0" fontId="37" fillId="16" borderId="9" xfId="0" applyFont="1" applyFill="1" applyBorder="1" applyAlignment="1" applyProtection="1">
      <alignment horizontal="center" vertical="center" wrapText="1"/>
      <protection locked="0"/>
    </xf>
    <xf numFmtId="0" fontId="37" fillId="16" borderId="11" xfId="0" applyFont="1" applyFill="1" applyBorder="1" applyAlignment="1" applyProtection="1">
      <alignment horizontal="center" vertical="center" wrapText="1"/>
      <protection locked="0"/>
    </xf>
    <xf numFmtId="0" fontId="33" fillId="16" borderId="9" xfId="0" applyFont="1" applyFill="1" applyBorder="1" applyAlignment="1" applyProtection="1">
      <alignment horizontal="center" vertical="center" wrapText="1"/>
      <protection locked="0"/>
    </xf>
    <xf numFmtId="0" fontId="54" fillId="5" borderId="0" xfId="0" applyFont="1" applyFill="1" applyAlignment="1" applyProtection="1">
      <alignment horizontal="center" vertical="center" wrapText="1"/>
    </xf>
    <xf numFmtId="0" fontId="54" fillId="5" borderId="29" xfId="0" applyFont="1" applyFill="1" applyBorder="1" applyAlignment="1" applyProtection="1">
      <alignment horizontal="center" vertical="center" wrapText="1"/>
    </xf>
    <xf numFmtId="0" fontId="77" fillId="3" borderId="0" xfId="0" applyFont="1" applyFill="1" applyBorder="1" applyAlignment="1" applyProtection="1">
      <alignment horizontal="center" vertical="center"/>
    </xf>
    <xf numFmtId="0" fontId="62" fillId="3" borderId="0" xfId="0" applyFont="1" applyFill="1" applyBorder="1" applyAlignment="1" applyProtection="1">
      <alignment horizontal="left" vertical="center" wrapText="1"/>
    </xf>
    <xf numFmtId="0" fontId="62" fillId="3" borderId="8" xfId="0" applyFont="1" applyFill="1" applyBorder="1" applyAlignment="1" applyProtection="1">
      <alignment horizontal="left" vertical="center" wrapText="1"/>
    </xf>
    <xf numFmtId="0" fontId="88" fillId="3" borderId="13" xfId="0" applyFont="1" applyFill="1" applyBorder="1" applyAlignment="1" applyProtection="1">
      <alignment horizontal="center" vertical="center"/>
    </xf>
    <xf numFmtId="0" fontId="88" fillId="3" borderId="14" xfId="0" applyFont="1" applyFill="1" applyBorder="1" applyAlignment="1" applyProtection="1">
      <alignment horizontal="center" vertical="center"/>
    </xf>
    <xf numFmtId="0" fontId="54" fillId="5" borderId="19" xfId="0" applyFont="1" applyFill="1" applyBorder="1" applyAlignment="1" applyProtection="1">
      <alignment horizontal="left" vertical="center" wrapText="1"/>
    </xf>
    <xf numFmtId="0" fontId="54" fillId="5" borderId="29" xfId="0" applyFont="1" applyFill="1" applyBorder="1" applyAlignment="1" applyProtection="1">
      <alignment horizontal="left" vertical="center" wrapText="1"/>
    </xf>
    <xf numFmtId="0" fontId="89" fillId="18" borderId="34" xfId="0" applyFont="1" applyFill="1" applyBorder="1" applyAlignment="1" applyProtection="1">
      <alignment horizontal="center" vertical="center" wrapText="1"/>
    </xf>
    <xf numFmtId="0" fontId="89" fillId="18" borderId="0" xfId="0" applyFont="1" applyFill="1" applyBorder="1" applyAlignment="1" applyProtection="1">
      <alignment horizontal="center" vertical="center" wrapText="1"/>
    </xf>
    <xf numFmtId="0" fontId="0" fillId="3" borderId="0" xfId="0" applyFont="1" applyFill="1" applyBorder="1" applyAlignment="1" applyProtection="1">
      <alignment horizontal="right"/>
    </xf>
    <xf numFmtId="0" fontId="0" fillId="3" borderId="0" xfId="0" applyFill="1" applyAlignment="1" applyProtection="1">
      <alignment horizontal="center" wrapText="1"/>
    </xf>
    <xf numFmtId="0" fontId="84" fillId="3" borderId="13" xfId="0" applyFont="1" applyFill="1" applyBorder="1" applyAlignment="1" applyProtection="1">
      <alignment horizontal="center" vertical="center"/>
    </xf>
    <xf numFmtId="0" fontId="84" fillId="3" borderId="14" xfId="0" applyFont="1" applyFill="1" applyBorder="1" applyAlignment="1" applyProtection="1">
      <alignment horizontal="center" vertical="center"/>
    </xf>
    <xf numFmtId="0" fontId="54" fillId="5" borderId="0" xfId="0" applyFont="1" applyFill="1" applyAlignment="1" applyProtection="1">
      <alignment horizontal="left" vertical="center"/>
    </xf>
    <xf numFmtId="0" fontId="54" fillId="5" borderId="29" xfId="0" applyFont="1" applyFill="1" applyBorder="1" applyAlignment="1" applyProtection="1">
      <alignment horizontal="left" vertical="center"/>
    </xf>
    <xf numFmtId="0" fontId="76" fillId="3" borderId="0" xfId="0" applyFont="1" applyFill="1" applyBorder="1" applyAlignment="1" applyProtection="1">
      <alignment horizontal="center" vertical="center"/>
    </xf>
    <xf numFmtId="0" fontId="76" fillId="3" borderId="8" xfId="0" applyFont="1" applyFill="1" applyBorder="1" applyAlignment="1" applyProtection="1">
      <alignment horizontal="center" vertical="center"/>
    </xf>
    <xf numFmtId="0" fontId="6" fillId="18" borderId="10" xfId="0" applyFont="1" applyFill="1" applyBorder="1" applyAlignment="1" applyProtection="1">
      <alignment horizontal="center" vertical="center"/>
    </xf>
    <xf numFmtId="0" fontId="6" fillId="18" borderId="0" xfId="0" applyFont="1" applyFill="1" applyBorder="1" applyAlignment="1" applyProtection="1">
      <alignment horizontal="center" vertical="center"/>
    </xf>
    <xf numFmtId="0" fontId="54" fillId="5" borderId="0" xfId="0" applyFont="1" applyFill="1" applyAlignment="1" applyProtection="1">
      <alignment horizontal="left" vertical="center" wrapText="1"/>
    </xf>
    <xf numFmtId="0" fontId="0" fillId="18" borderId="0" xfId="0" applyFill="1" applyBorder="1" applyAlignment="1" applyProtection="1">
      <alignment horizontal="center" vertical="center"/>
    </xf>
    <xf numFmtId="0" fontId="76" fillId="14" borderId="40" xfId="0" applyFont="1" applyFill="1" applyBorder="1" applyAlignment="1" applyProtection="1">
      <alignment horizontal="center" vertical="center" wrapText="1"/>
    </xf>
    <xf numFmtId="0" fontId="76" fillId="14" borderId="41" xfId="0" applyFont="1" applyFill="1" applyBorder="1" applyAlignment="1" applyProtection="1">
      <alignment horizontal="center" vertical="center" wrapText="1"/>
    </xf>
    <xf numFmtId="0" fontId="20" fillId="14" borderId="52" xfId="0" applyFont="1" applyFill="1" applyBorder="1" applyAlignment="1" applyProtection="1">
      <alignment horizontal="left" vertical="center" wrapText="1"/>
    </xf>
    <xf numFmtId="0" fontId="20" fillId="14" borderId="41" xfId="0" applyFont="1" applyFill="1" applyBorder="1" applyAlignment="1" applyProtection="1">
      <alignment horizontal="left" vertical="center" wrapText="1"/>
    </xf>
    <xf numFmtId="0" fontId="20" fillId="14" borderId="42" xfId="0" applyFont="1" applyFill="1" applyBorder="1" applyAlignment="1" applyProtection="1">
      <alignment horizontal="left" vertical="center" wrapText="1"/>
    </xf>
    <xf numFmtId="0" fontId="4" fillId="3" borderId="12" xfId="0"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67" fillId="5" borderId="1" xfId="0" applyFont="1" applyFill="1" applyBorder="1" applyAlignment="1" applyProtection="1">
      <alignment horizontal="center" vertical="center" wrapText="1"/>
    </xf>
    <xf numFmtId="0" fontId="67" fillId="5" borderId="2" xfId="0" applyFont="1" applyFill="1" applyBorder="1" applyAlignment="1" applyProtection="1">
      <alignment horizontal="center" vertical="center" wrapText="1"/>
    </xf>
    <xf numFmtId="0" fontId="67" fillId="5" borderId="49" xfId="0" applyFont="1" applyFill="1" applyBorder="1" applyAlignment="1" applyProtection="1">
      <alignment horizontal="center" vertical="center" wrapText="1"/>
    </xf>
    <xf numFmtId="2" fontId="68" fillId="3" borderId="2" xfId="0" applyNumberFormat="1" applyFont="1" applyFill="1" applyBorder="1" applyAlignment="1" applyProtection="1">
      <alignment horizontal="center" vertical="center" wrapText="1"/>
    </xf>
    <xf numFmtId="2" fontId="68" fillId="3" borderId="3" xfId="0" applyNumberFormat="1" applyFont="1" applyFill="1" applyBorder="1" applyAlignment="1" applyProtection="1">
      <alignment horizontal="center" vertical="center" wrapText="1"/>
    </xf>
    <xf numFmtId="0" fontId="20" fillId="13" borderId="10" xfId="0" applyFont="1" applyFill="1" applyBorder="1" applyAlignment="1" applyProtection="1">
      <alignment horizontal="left" vertical="center" wrapText="1"/>
    </xf>
    <xf numFmtId="0" fontId="20" fillId="13" borderId="0" xfId="0" applyFont="1" applyFill="1" applyBorder="1" applyAlignment="1" applyProtection="1">
      <alignment horizontal="left" vertical="center" wrapText="1"/>
    </xf>
    <xf numFmtId="0" fontId="20" fillId="13" borderId="50" xfId="0" applyFont="1" applyFill="1" applyBorder="1" applyAlignment="1" applyProtection="1">
      <alignment horizontal="left" vertical="center" wrapText="1"/>
    </xf>
    <xf numFmtId="0" fontId="20" fillId="13" borderId="12" xfId="0" applyFont="1" applyFill="1" applyBorder="1" applyAlignment="1" applyProtection="1">
      <alignment horizontal="left" vertical="center" wrapText="1"/>
    </xf>
    <xf numFmtId="0" fontId="20" fillId="13" borderId="13" xfId="0" applyFont="1" applyFill="1" applyBorder="1" applyAlignment="1" applyProtection="1">
      <alignment horizontal="left" vertical="center" wrapText="1"/>
    </xf>
    <xf numFmtId="0" fontId="20" fillId="13" borderId="51" xfId="0" applyFont="1" applyFill="1" applyBorder="1" applyAlignment="1" applyProtection="1">
      <alignment horizontal="left" vertical="center" wrapText="1"/>
    </xf>
    <xf numFmtId="2" fontId="70" fillId="3" borderId="13" xfId="0" applyNumberFormat="1" applyFont="1" applyFill="1" applyBorder="1" applyAlignment="1" applyProtection="1">
      <alignment horizontal="center" vertical="center" wrapText="1"/>
    </xf>
    <xf numFmtId="2" fontId="70" fillId="3" borderId="14" xfId="0" applyNumberFormat="1" applyFont="1" applyFill="1" applyBorder="1" applyAlignment="1" applyProtection="1">
      <alignment horizontal="center" vertical="center" wrapText="1"/>
    </xf>
    <xf numFmtId="0" fontId="36" fillId="13" borderId="12" xfId="0" applyFont="1" applyFill="1" applyBorder="1" applyAlignment="1" applyProtection="1">
      <alignment horizontal="left" vertical="center" wrapText="1"/>
    </xf>
    <xf numFmtId="0" fontId="36" fillId="13" borderId="13" xfId="0" applyFont="1" applyFill="1" applyBorder="1" applyAlignment="1" applyProtection="1">
      <alignment horizontal="left" vertical="center" wrapText="1"/>
    </xf>
    <xf numFmtId="0" fontId="36" fillId="13" borderId="14" xfId="0" applyFont="1" applyFill="1" applyBorder="1" applyAlignment="1" applyProtection="1">
      <alignment horizontal="left" vertical="center" wrapText="1"/>
    </xf>
    <xf numFmtId="0" fontId="54" fillId="5" borderId="34" xfId="0" applyFont="1" applyFill="1" applyBorder="1" applyAlignment="1" applyProtection="1">
      <alignment horizontal="center" vertical="center" wrapText="1"/>
    </xf>
    <xf numFmtId="0" fontId="54" fillId="5" borderId="0" xfId="0" applyFont="1" applyFill="1" applyBorder="1" applyAlignment="1" applyProtection="1">
      <alignment horizontal="center" vertical="center" wrapText="1"/>
    </xf>
    <xf numFmtId="0" fontId="22" fillId="12" borderId="15" xfId="0" applyFont="1" applyFill="1" applyBorder="1" applyAlignment="1" applyProtection="1">
      <alignment horizontal="center" vertical="center"/>
    </xf>
    <xf numFmtId="0" fontId="22" fillId="12" borderId="29" xfId="0" applyFont="1" applyFill="1" applyBorder="1" applyAlignment="1" applyProtection="1">
      <alignment horizontal="center" vertical="center"/>
    </xf>
    <xf numFmtId="0" fontId="22" fillId="12" borderId="16" xfId="0" applyFont="1" applyFill="1" applyBorder="1" applyAlignment="1" applyProtection="1">
      <alignment horizontal="center" vertical="center"/>
    </xf>
    <xf numFmtId="0" fontId="22" fillId="12" borderId="17" xfId="0" applyFont="1" applyFill="1" applyBorder="1" applyAlignment="1" applyProtection="1">
      <alignment horizontal="center" vertical="center"/>
    </xf>
    <xf numFmtId="2" fontId="42" fillId="3" borderId="0" xfId="0" applyNumberFormat="1" applyFont="1" applyFill="1" applyBorder="1" applyAlignment="1" applyProtection="1">
      <alignment horizontal="center" vertical="center" wrapText="1"/>
    </xf>
    <xf numFmtId="0" fontId="22" fillId="12" borderId="38" xfId="0" applyFont="1" applyFill="1" applyBorder="1" applyAlignment="1" applyProtection="1">
      <alignment horizontal="center" vertical="center"/>
    </xf>
    <xf numFmtId="0" fontId="22" fillId="12" borderId="39"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5" borderId="41" xfId="0" applyFont="1" applyFill="1" applyBorder="1" applyAlignment="1" applyProtection="1">
      <alignment horizontal="center" vertical="center"/>
    </xf>
    <xf numFmtId="0" fontId="54" fillId="5" borderId="42" xfId="0" applyFont="1" applyFill="1" applyBorder="1" applyAlignment="1" applyProtection="1">
      <alignment horizontal="center" vertical="center"/>
    </xf>
    <xf numFmtId="0" fontId="25" fillId="3" borderId="0" xfId="0" applyFont="1" applyFill="1" applyAlignment="1" applyProtection="1">
      <alignment horizontal="center"/>
    </xf>
    <xf numFmtId="0" fontId="55" fillId="5" borderId="34" xfId="0" applyFont="1" applyFill="1" applyBorder="1" applyAlignment="1" applyProtection="1">
      <alignment horizontal="left" vertical="center" wrapText="1"/>
    </xf>
    <xf numFmtId="0" fontId="55" fillId="5" borderId="0" xfId="0" applyFont="1" applyFill="1" applyBorder="1" applyAlignment="1" applyProtection="1">
      <alignment horizontal="left" vertical="center" wrapText="1"/>
    </xf>
    <xf numFmtId="0" fontId="55" fillId="5" borderId="1" xfId="0" applyFont="1" applyFill="1" applyBorder="1" applyAlignment="1" applyProtection="1">
      <alignment horizontal="center" vertical="center" wrapText="1"/>
    </xf>
    <xf numFmtId="0" fontId="55" fillId="5" borderId="2" xfId="0" applyFont="1" applyFill="1" applyBorder="1" applyAlignment="1" applyProtection="1">
      <alignment horizontal="center" vertical="center" wrapText="1"/>
    </xf>
    <xf numFmtId="0" fontId="54" fillId="5" borderId="33" xfId="0" applyFont="1" applyFill="1" applyBorder="1" applyAlignment="1" applyProtection="1">
      <alignment horizontal="center" vertical="center"/>
    </xf>
    <xf numFmtId="0" fontId="54" fillId="5" borderId="29" xfId="0" applyFont="1" applyFill="1" applyBorder="1" applyAlignment="1" applyProtection="1">
      <alignment horizontal="center" vertical="center"/>
    </xf>
    <xf numFmtId="0" fontId="18" fillId="16" borderId="24" xfId="0" applyFont="1" applyFill="1" applyBorder="1" applyAlignment="1" applyProtection="1">
      <alignment horizontal="center" vertical="center"/>
      <protection locked="0"/>
    </xf>
    <xf numFmtId="0" fontId="18" fillId="16" borderId="25" xfId="0" applyFont="1" applyFill="1" applyBorder="1" applyAlignment="1" applyProtection="1">
      <alignment horizontal="center" vertical="center"/>
      <protection locked="0"/>
    </xf>
    <xf numFmtId="0" fontId="0" fillId="14" borderId="1" xfId="0" applyFont="1" applyFill="1" applyBorder="1" applyAlignment="1" applyProtection="1">
      <alignment horizontal="center" vertical="center"/>
    </xf>
    <xf numFmtId="0" fontId="0" fillId="14" borderId="2" xfId="0" applyFont="1" applyFill="1" applyBorder="1" applyAlignment="1" applyProtection="1">
      <alignment horizontal="center" vertical="center"/>
    </xf>
    <xf numFmtId="0" fontId="0" fillId="14" borderId="3" xfId="0" applyFont="1" applyFill="1" applyBorder="1" applyAlignment="1" applyProtection="1">
      <alignment horizontal="center" vertical="center"/>
    </xf>
    <xf numFmtId="0" fontId="0" fillId="14" borderId="12" xfId="0" applyFont="1" applyFill="1" applyBorder="1" applyAlignment="1" applyProtection="1">
      <alignment horizontal="center" vertical="center"/>
    </xf>
    <xf numFmtId="0" fontId="0" fillId="14" borderId="13" xfId="0" applyFont="1" applyFill="1" applyBorder="1" applyAlignment="1" applyProtection="1">
      <alignment horizontal="center" vertical="center"/>
    </xf>
    <xf numFmtId="0" fontId="0" fillId="14" borderId="14" xfId="0" applyFont="1" applyFill="1" applyBorder="1" applyAlignment="1" applyProtection="1">
      <alignment horizontal="center" vertical="center"/>
    </xf>
    <xf numFmtId="0" fontId="18" fillId="16" borderId="15" xfId="0" applyFont="1" applyFill="1" applyBorder="1" applyAlignment="1" applyProtection="1">
      <alignment horizontal="center" vertical="center"/>
      <protection locked="0"/>
    </xf>
    <xf numFmtId="0" fontId="18" fillId="16" borderId="16" xfId="0" applyFont="1" applyFill="1" applyBorder="1" applyAlignment="1" applyProtection="1">
      <alignment horizontal="center" vertical="center"/>
      <protection locked="0"/>
    </xf>
    <xf numFmtId="0" fontId="95" fillId="13" borderId="2" xfId="0" applyFont="1" applyFill="1" applyBorder="1" applyAlignment="1" applyProtection="1">
      <alignment horizontal="center"/>
    </xf>
    <xf numFmtId="0" fontId="95" fillId="13" borderId="3" xfId="0" applyFont="1" applyFill="1" applyBorder="1" applyAlignment="1" applyProtection="1">
      <alignment horizontal="center"/>
    </xf>
    <xf numFmtId="0" fontId="6" fillId="16" borderId="18" xfId="0" applyFont="1" applyFill="1" applyBorder="1" applyAlignment="1" applyProtection="1">
      <alignment horizontal="left" vertical="center"/>
      <protection locked="0"/>
    </xf>
    <xf numFmtId="0" fontId="6" fillId="16" borderId="19" xfId="0" applyFont="1" applyFill="1" applyBorder="1" applyAlignment="1" applyProtection="1">
      <alignment horizontal="left" vertical="center"/>
      <protection locked="0"/>
    </xf>
    <xf numFmtId="0" fontId="58" fillId="13" borderId="22" xfId="0" applyFont="1" applyFill="1" applyBorder="1" applyAlignment="1">
      <alignment horizontal="center" vertical="center" wrapText="1"/>
    </xf>
    <xf numFmtId="0" fontId="58" fillId="13" borderId="0" xfId="0" applyFont="1" applyFill="1" applyBorder="1" applyAlignment="1">
      <alignment horizontal="center" vertical="center" wrapText="1"/>
    </xf>
    <xf numFmtId="0" fontId="58" fillId="13" borderId="8" xfId="0" applyFont="1" applyFill="1" applyBorder="1" applyAlignment="1">
      <alignment horizontal="center" vertical="center" wrapText="1"/>
    </xf>
  </cellXfs>
  <cellStyles count="2">
    <cellStyle name="Normal" xfId="0" builtinId="0"/>
    <cellStyle name="Normal 4 2" xfId="1" xr:uid="{00000000-0005-0000-0000-000001000000}"/>
  </cellStyles>
  <dxfs count="3">
    <dxf>
      <font>
        <b/>
        <i val="0"/>
        <strike val="0"/>
        <color theme="0" tint="-4.9989318521683403E-2"/>
      </font>
      <fill>
        <patternFill>
          <bgColor theme="5" tint="-0.499984740745262"/>
        </patternFill>
      </fill>
    </dxf>
    <dxf>
      <font>
        <condense val="0"/>
        <extend val="0"/>
        <color rgb="FF9C0006"/>
      </font>
      <fill>
        <patternFill>
          <bgColor rgb="FFFFC7CE"/>
        </patternFill>
      </fill>
    </dxf>
    <dxf>
      <font>
        <color rgb="FF00B05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12</xdr:col>
      <xdr:colOff>1312334</xdr:colOff>
      <xdr:row>113</xdr:row>
      <xdr:rowOff>107949</xdr:rowOff>
    </xdr:from>
    <xdr:to>
      <xdr:col>14</xdr:col>
      <xdr:colOff>126999</xdr:colOff>
      <xdr:row>115</xdr:row>
      <xdr:rowOff>97366</xdr:rowOff>
    </xdr:to>
    <xdr:sp macro="" textlink="">
      <xdr:nvSpPr>
        <xdr:cNvPr id="2" name="1 CuadroTexto">
          <a:extLst>
            <a:ext uri="{FF2B5EF4-FFF2-40B4-BE49-F238E27FC236}">
              <a16:creationId xmlns:a16="http://schemas.microsoft.com/office/drawing/2014/main" id="{00000000-0008-0000-0100-000002000000}"/>
            </a:ext>
          </a:extLst>
        </xdr:cNvPr>
        <xdr:cNvSpPr txBox="1"/>
      </xdr:nvSpPr>
      <xdr:spPr>
        <a:xfrm>
          <a:off x="5189009" y="12649200"/>
          <a:ext cx="1843615" cy="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xdr:txBody>
    </xdr:sp>
    <xdr:clientData/>
  </xdr:twoCellAnchor>
  <xdr:twoCellAnchor>
    <xdr:from>
      <xdr:col>0</xdr:col>
      <xdr:colOff>2466976</xdr:colOff>
      <xdr:row>0</xdr:row>
      <xdr:rowOff>47625</xdr:rowOff>
    </xdr:from>
    <xdr:to>
      <xdr:col>14</xdr:col>
      <xdr:colOff>619126</xdr:colOff>
      <xdr:row>0</xdr:row>
      <xdr:rowOff>1371600</xdr:rowOff>
    </xdr:to>
    <xdr:sp macro="" textlink="">
      <xdr:nvSpPr>
        <xdr:cNvPr id="3" name="1 CuadroTexto">
          <a:extLst>
            <a:ext uri="{FF2B5EF4-FFF2-40B4-BE49-F238E27FC236}">
              <a16:creationId xmlns:a16="http://schemas.microsoft.com/office/drawing/2014/main" id="{00000000-0008-0000-0100-000003000000}"/>
            </a:ext>
          </a:extLst>
        </xdr:cNvPr>
        <xdr:cNvSpPr txBox="1"/>
      </xdr:nvSpPr>
      <xdr:spPr>
        <a:xfrm>
          <a:off x="2466976" y="47625"/>
          <a:ext cx="5057775" cy="13239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700" b="1" i="0">
              <a:solidFill>
                <a:schemeClr val="dk1"/>
              </a:solidFill>
              <a:effectLst/>
              <a:latin typeface="+mn-lt"/>
              <a:ea typeface="+mn-ea"/>
              <a:cs typeface="+mn-cs"/>
            </a:rPr>
            <a:t>INSTRUCCIONES</a:t>
          </a:r>
          <a:endParaRPr lang="es-MX" sz="700">
            <a:effectLst/>
          </a:endParaRPr>
        </a:p>
        <a:p>
          <a:pPr marL="0" marR="0" indent="0" defTabSz="914400" eaLnBrk="1" fontAlgn="auto" latinLnBrk="0" hangingPunct="1">
            <a:lnSpc>
              <a:spcPct val="100000"/>
            </a:lnSpc>
            <a:spcBef>
              <a:spcPts val="0"/>
            </a:spcBef>
            <a:spcAft>
              <a:spcPts val="0"/>
            </a:spcAft>
            <a:buClrTx/>
            <a:buSzTx/>
            <a:buFontTx/>
            <a:buNone/>
            <a:tabLst/>
            <a:defRPr/>
          </a:pPr>
          <a:r>
            <a:rPr lang="es-MX" sz="700" b="1" i="0">
              <a:solidFill>
                <a:schemeClr val="dk1"/>
              </a:solidFill>
              <a:effectLst/>
              <a:latin typeface="+mn-lt"/>
              <a:ea typeface="+mn-ea"/>
              <a:cs typeface="+mn-cs"/>
            </a:rPr>
            <a:t>-UTILIZA SÓLO LOS ESPACIOS MARCADOS EN COLOR</a:t>
          </a:r>
          <a:r>
            <a:rPr lang="es-MX" sz="700" b="1" i="0">
              <a:ln>
                <a:solidFill>
                  <a:schemeClr val="accent6">
                    <a:lumMod val="75000"/>
                  </a:schemeClr>
                </a:solidFill>
              </a:ln>
              <a:solidFill>
                <a:schemeClr val="dk1"/>
              </a:solidFill>
              <a:effectLst/>
              <a:latin typeface="+mn-lt"/>
              <a:ea typeface="+mn-ea"/>
              <a:cs typeface="+mn-cs"/>
            </a:rPr>
            <a:t> </a:t>
          </a:r>
          <a:r>
            <a:rPr lang="es-MX" sz="700" b="1" i="0">
              <a:ln>
                <a:solidFill>
                  <a:schemeClr val="accent6">
                    <a:lumMod val="75000"/>
                  </a:schemeClr>
                </a:solidFill>
              </a:ln>
              <a:solidFill>
                <a:schemeClr val="accent6">
                  <a:lumMod val="60000"/>
                  <a:lumOff val="40000"/>
                </a:schemeClr>
              </a:solidFill>
              <a:effectLst/>
              <a:latin typeface="+mn-lt"/>
              <a:ea typeface="+mn-ea"/>
              <a:cs typeface="+mn-cs"/>
            </a:rPr>
            <a:t>VERDE</a:t>
          </a:r>
          <a:r>
            <a:rPr lang="es-MX" sz="700" b="1" i="0">
              <a:ln>
                <a:solidFill>
                  <a:schemeClr val="accent6">
                    <a:lumMod val="75000"/>
                  </a:schemeClr>
                </a:solidFill>
              </a:ln>
              <a:solidFill>
                <a:schemeClr val="dk1"/>
              </a:solidFill>
              <a:effectLst/>
              <a:latin typeface="+mn-lt"/>
              <a:ea typeface="+mn-ea"/>
              <a:cs typeface="+mn-cs"/>
            </a:rPr>
            <a:t> </a:t>
          </a:r>
          <a:r>
            <a:rPr lang="es-MX" sz="700" b="1" i="0">
              <a:solidFill>
                <a:schemeClr val="dk1"/>
              </a:solidFill>
              <a:effectLst/>
              <a:latin typeface="+mn-lt"/>
              <a:ea typeface="+mn-ea"/>
              <a:cs typeface="+mn-cs"/>
            </a:rPr>
            <a:t>Y EN ORDEN.</a:t>
          </a:r>
        </a:p>
        <a:p>
          <a:r>
            <a:rPr lang="es-MX" sz="700" b="0" i="0">
              <a:solidFill>
                <a:schemeClr val="dk1"/>
              </a:solidFill>
              <a:effectLst/>
              <a:latin typeface="+mn-lt"/>
              <a:ea typeface="+mn-ea"/>
              <a:cs typeface="+mn-cs"/>
            </a:rPr>
            <a:t>-CAPTURA TU </a:t>
          </a:r>
          <a:r>
            <a:rPr lang="es-MX" sz="700" b="1" i="0">
              <a:solidFill>
                <a:schemeClr val="dk1"/>
              </a:solidFill>
              <a:effectLst/>
              <a:latin typeface="+mn-lt"/>
              <a:ea typeface="+mn-ea"/>
              <a:cs typeface="+mn-cs"/>
            </a:rPr>
            <a:t>NOMBRE COMPLETO</a:t>
          </a:r>
          <a:r>
            <a:rPr lang="es-MX" sz="700" b="0" i="0">
              <a:solidFill>
                <a:schemeClr val="dk1"/>
              </a:solidFill>
              <a:effectLst/>
              <a:latin typeface="+mn-lt"/>
              <a:ea typeface="+mn-ea"/>
              <a:cs typeface="+mn-cs"/>
            </a:rPr>
            <a:t>,</a:t>
          </a:r>
          <a:endParaRPr lang="es-MX" sz="700">
            <a:effectLst/>
          </a:endParaRPr>
        </a:p>
        <a:p>
          <a:r>
            <a:rPr lang="es-MX" sz="700" b="0" i="0">
              <a:solidFill>
                <a:schemeClr val="dk1"/>
              </a:solidFill>
              <a:effectLst/>
              <a:latin typeface="+mn-lt"/>
              <a:ea typeface="+mn-ea"/>
              <a:cs typeface="+mn-cs"/>
            </a:rPr>
            <a:t>-NÚMERO DE </a:t>
          </a:r>
          <a:r>
            <a:rPr lang="es-MX" sz="700" b="1" i="0">
              <a:solidFill>
                <a:schemeClr val="dk1"/>
              </a:solidFill>
              <a:effectLst/>
              <a:latin typeface="+mn-lt"/>
              <a:ea typeface="+mn-ea"/>
              <a:cs typeface="+mn-cs"/>
            </a:rPr>
            <a:t>BOLETA</a:t>
          </a:r>
          <a:r>
            <a:rPr lang="es-MX" sz="700" b="0" i="0">
              <a:solidFill>
                <a:schemeClr val="dk1"/>
              </a:solidFill>
              <a:effectLst/>
              <a:latin typeface="+mn-lt"/>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r>
            <a:rPr lang="es-MX" sz="700">
              <a:solidFill>
                <a:schemeClr val="dk1"/>
              </a:solidFill>
              <a:effectLst/>
              <a:latin typeface="+mn-lt"/>
              <a:ea typeface="+mn-ea"/>
              <a:cs typeface="+mn-cs"/>
            </a:rPr>
            <a:t>-CAPTURAR EL </a:t>
          </a:r>
          <a:r>
            <a:rPr lang="es-MX" sz="700" b="1">
              <a:solidFill>
                <a:schemeClr val="dk1"/>
              </a:solidFill>
              <a:effectLst/>
              <a:latin typeface="+mn-lt"/>
              <a:ea typeface="+mn-ea"/>
              <a:cs typeface="+mn-cs"/>
            </a:rPr>
            <a:t>GRUPO</a:t>
          </a:r>
          <a:r>
            <a:rPr lang="es-MX" sz="700">
              <a:solidFill>
                <a:schemeClr val="dk1"/>
              </a:solidFill>
              <a:effectLst/>
              <a:latin typeface="+mn-lt"/>
              <a:ea typeface="+mn-ea"/>
              <a:cs typeface="+mn-cs"/>
            </a:rPr>
            <a:t> COMO SE PIDE</a:t>
          </a:r>
          <a:endParaRPr lang="es-MX" sz="700">
            <a:effectLst/>
          </a:endParaRPr>
        </a:p>
        <a:p>
          <a:r>
            <a:rPr lang="es-MX" sz="700" b="0" i="0">
              <a:solidFill>
                <a:schemeClr val="dk1"/>
              </a:solidFill>
              <a:effectLst/>
              <a:latin typeface="+mn-lt"/>
              <a:ea typeface="+mn-ea"/>
              <a:cs typeface="+mn-cs"/>
            </a:rPr>
            <a:t>-ENSEGUIDA </a:t>
          </a:r>
          <a:r>
            <a:rPr lang="es-MX" sz="700" b="1" i="0">
              <a:solidFill>
                <a:schemeClr val="dk1"/>
              </a:solidFill>
              <a:effectLst/>
              <a:latin typeface="+mn-lt"/>
              <a:ea typeface="+mn-ea"/>
              <a:cs typeface="+mn-cs"/>
            </a:rPr>
            <a:t>CAPTURA TUS CALIFICACIONES DE LA UNIDADES REPROBADAS</a:t>
          </a:r>
          <a:r>
            <a:rPr lang="es-MX" sz="700" b="0" i="0">
              <a:solidFill>
                <a:schemeClr val="dk1"/>
              </a:solidFill>
              <a:effectLst/>
              <a:latin typeface="+mn-lt"/>
              <a:ea typeface="+mn-ea"/>
              <a:cs typeface="+mn-cs"/>
            </a:rPr>
            <a:t>.</a:t>
          </a:r>
          <a:endParaRPr lang="es-MX" sz="700">
            <a:effectLst/>
          </a:endParaRPr>
        </a:p>
        <a:p>
          <a:r>
            <a:rPr lang="es-MX" sz="700" b="1" i="0">
              <a:solidFill>
                <a:schemeClr val="dk1"/>
              </a:solidFill>
              <a:effectLst/>
              <a:latin typeface="+mn-lt"/>
              <a:ea typeface="+mn-ea"/>
              <a:cs typeface="+mn-cs"/>
            </a:rPr>
            <a:t>-MARCA CON UNA 'X' </a:t>
          </a:r>
          <a:r>
            <a:rPr lang="es-MX" sz="700" b="0" i="0">
              <a:solidFill>
                <a:schemeClr val="dk1"/>
              </a:solidFill>
              <a:effectLst/>
              <a:latin typeface="+mn-lt"/>
              <a:ea typeface="+mn-ea"/>
              <a:cs typeface="+mn-cs"/>
            </a:rPr>
            <a:t>LAS UNIDADES DE APRENDIZAJE QUE</a:t>
          </a:r>
          <a:r>
            <a:rPr lang="es-MX" sz="700" b="1" i="0">
              <a:solidFill>
                <a:schemeClr val="dk1"/>
              </a:solidFill>
              <a:effectLst/>
              <a:latin typeface="+mn-lt"/>
              <a:ea typeface="+mn-ea"/>
              <a:cs typeface="+mn-cs"/>
            </a:rPr>
            <a:t> QUIERAS CURSAR,</a:t>
          </a:r>
          <a:r>
            <a:rPr lang="es-MX" sz="700" b="0" i="0">
              <a:solidFill>
                <a:schemeClr val="dk1"/>
              </a:solidFill>
              <a:effectLst/>
              <a:latin typeface="+mn-lt"/>
              <a:ea typeface="+mn-ea"/>
              <a:cs typeface="+mn-cs"/>
            </a:rPr>
            <a:t> PARA CONOCER LA CARGA ACADÉMICA DEL SEMESTRE.</a:t>
          </a:r>
          <a:endParaRPr lang="es-MX" sz="700">
            <a:effectLst/>
          </a:endParaRPr>
        </a:p>
        <a:p>
          <a:r>
            <a:rPr lang="es-MX" sz="700" b="0" i="0">
              <a:solidFill>
                <a:schemeClr val="dk1"/>
              </a:solidFill>
              <a:effectLst/>
              <a:latin typeface="+mn-lt"/>
              <a:ea typeface="+mn-ea"/>
              <a:cs typeface="+mn-cs"/>
            </a:rPr>
            <a:t>-SI QUIERES RECURSAR ALGUNA UNIDAD REPROBADA, SI LA OFERTA EL PLANTEL EN EL PERIODO ESCOLAR MARCAR CON </a:t>
          </a:r>
          <a:r>
            <a:rPr lang="es-MX" sz="700" b="1" i="0">
              <a:solidFill>
                <a:schemeClr val="dk1"/>
              </a:solidFill>
              <a:effectLst/>
              <a:latin typeface="+mn-lt"/>
              <a:ea typeface="+mn-ea"/>
              <a:cs typeface="+mn-cs"/>
            </a:rPr>
            <a:t>"REC</a:t>
          </a:r>
          <a:r>
            <a:rPr lang="es-MX" sz="700" b="0" i="0">
              <a:solidFill>
                <a:schemeClr val="dk1"/>
              </a:solidFill>
              <a:effectLst/>
              <a:latin typeface="+mn-lt"/>
              <a:ea typeface="+mn-ea"/>
              <a:cs typeface="+mn-cs"/>
            </a:rPr>
            <a:t>".</a:t>
          </a:r>
          <a:endParaRPr lang="es-MX" sz="700">
            <a:effectLst/>
          </a:endParaRPr>
        </a:p>
        <a:p>
          <a:r>
            <a:rPr lang="es-MX" sz="700" b="0" i="0">
              <a:solidFill>
                <a:schemeClr val="dk1"/>
              </a:solidFill>
              <a:effectLst/>
              <a:latin typeface="+mn-lt"/>
              <a:ea typeface="+mn-ea"/>
              <a:cs typeface="+mn-cs"/>
            </a:rPr>
            <a:t>-</a:t>
          </a:r>
          <a:r>
            <a:rPr lang="es-MX" sz="700" b="0" i="0" baseline="0">
              <a:solidFill>
                <a:schemeClr val="dk1"/>
              </a:solidFill>
              <a:effectLst/>
              <a:latin typeface="+mn-lt"/>
              <a:ea typeface="+mn-ea"/>
              <a:cs typeface="+mn-cs"/>
            </a:rPr>
            <a:t> SI CUENTAS CON ALGUN TIPO DE DICTAMEN (GLOBAL, CONSEJO TECNICO CONSULTIVO, CONSEJO GENERAL O BAJA TEMPORAL) ANEXAR COPIA.</a:t>
          </a:r>
        </a:p>
        <a:p>
          <a:r>
            <a:rPr lang="es-MX" sz="700" b="0" i="0" baseline="0">
              <a:solidFill>
                <a:schemeClr val="dk1"/>
              </a:solidFill>
              <a:effectLst/>
              <a:latin typeface="+mn-lt"/>
              <a:ea typeface="+mn-ea"/>
              <a:cs typeface="+mn-cs"/>
            </a:rPr>
            <a:t>- </a:t>
          </a:r>
          <a:r>
            <a:rPr lang="es-MX" sz="700" b="1" i="0" baseline="0">
              <a:solidFill>
                <a:schemeClr val="dk1"/>
              </a:solidFill>
              <a:effectLst/>
              <a:latin typeface="+mn-lt"/>
              <a:ea typeface="+mn-ea"/>
              <a:cs typeface="+mn-cs"/>
            </a:rPr>
            <a:t>IMPRIMIR</a:t>
          </a:r>
          <a:r>
            <a:rPr lang="es-MX" sz="700" b="0" i="0" baseline="0">
              <a:solidFill>
                <a:schemeClr val="dk1"/>
              </a:solidFill>
              <a:effectLst/>
              <a:latin typeface="+mn-lt"/>
              <a:ea typeface="+mn-ea"/>
              <a:cs typeface="+mn-cs"/>
            </a:rPr>
            <a:t> DESPUES DE HABER HECHO TU CALCULO.</a:t>
          </a:r>
          <a:endParaRPr lang="es-MX" sz="700">
            <a:effectLst/>
          </a:endParaRPr>
        </a:p>
      </xdr:txBody>
    </xdr:sp>
    <xdr:clientData/>
  </xdr:twoCellAnchor>
  <xdr:twoCellAnchor>
    <xdr:from>
      <xdr:col>12</xdr:col>
      <xdr:colOff>28574</xdr:colOff>
      <xdr:row>73</xdr:row>
      <xdr:rowOff>2</xdr:rowOff>
    </xdr:from>
    <xdr:to>
      <xdr:col>14</xdr:col>
      <xdr:colOff>647700</xdr:colOff>
      <xdr:row>78</xdr:row>
      <xdr:rowOff>209550</xdr:rowOff>
    </xdr:to>
    <xdr:sp macro="" textlink="">
      <xdr:nvSpPr>
        <xdr:cNvPr id="4" name="2 CuadroTexto">
          <a:extLst>
            <a:ext uri="{FF2B5EF4-FFF2-40B4-BE49-F238E27FC236}">
              <a16:creationId xmlns:a16="http://schemas.microsoft.com/office/drawing/2014/main" id="{00000000-0008-0000-0100-000004000000}"/>
            </a:ext>
          </a:extLst>
        </xdr:cNvPr>
        <xdr:cNvSpPr txBox="1"/>
      </xdr:nvSpPr>
      <xdr:spPr>
        <a:xfrm>
          <a:off x="3848099" y="11058527"/>
          <a:ext cx="3714751" cy="1295398"/>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500" b="1" i="0" u="none" strike="noStrike">
              <a:solidFill>
                <a:schemeClr val="dk1"/>
              </a:solidFill>
              <a:effectLst/>
              <a:latin typeface="Arial" pitchFamily="34" charset="0"/>
              <a:ea typeface="+mn-ea"/>
              <a:cs typeface="Arial" pitchFamily="34" charset="0"/>
            </a:rPr>
            <a:t>NOTAS:</a:t>
          </a:r>
        </a:p>
        <a:p>
          <a:r>
            <a:rPr lang="es-MX" sz="500" b="0" i="0" u="none" strike="noStrike">
              <a:solidFill>
                <a:schemeClr val="dk1"/>
              </a:solidFill>
              <a:effectLst/>
              <a:latin typeface="Arial" pitchFamily="34" charset="0"/>
              <a:ea typeface="+mn-ea"/>
              <a:cs typeface="Arial" pitchFamily="34" charset="0"/>
            </a:rPr>
            <a:t>-1. Este documento es un auxiliar para el cálculo de créditos establecido en el Art. 52 del Reglamento General de Estudios publicado en la Gaceta Politécnica del 13 de junio de 2011 y no otorga derecho ni compromiso alguno de reinscripción por parte del IPN.</a:t>
          </a:r>
          <a:r>
            <a:rPr lang="es-MX" sz="500">
              <a:latin typeface="Arial" pitchFamily="34" charset="0"/>
              <a:cs typeface="Arial" pitchFamily="34" charset="0"/>
            </a:rPr>
            <a:t> </a:t>
          </a:r>
        </a:p>
        <a:p>
          <a:r>
            <a:rPr lang="es-MX" sz="500" b="0" i="0" u="none" strike="noStrike">
              <a:solidFill>
                <a:schemeClr val="dk1"/>
              </a:solidFill>
              <a:effectLst/>
              <a:latin typeface="Arial" pitchFamily="34" charset="0"/>
              <a:ea typeface="+mn-ea"/>
              <a:cs typeface="Arial" pitchFamily="34" charset="0"/>
            </a:rPr>
            <a:t>-2 Los estudiantes que adeuden unidades de aprendizaje desfasadas (con un año o más de haberlas reprobado por primera vez) no tendrán derecho de reinscripción si no cuentan con autorización de la </a:t>
          </a:r>
          <a:r>
            <a:rPr lang="es-MX" sz="500" b="1" i="0" u="none" strike="noStrike">
              <a:solidFill>
                <a:schemeClr val="dk1"/>
              </a:solidFill>
              <a:effectLst/>
              <a:latin typeface="Arial" pitchFamily="34" charset="0"/>
              <a:ea typeface="+mn-ea"/>
              <a:cs typeface="Arial" pitchFamily="34" charset="0"/>
            </a:rPr>
            <a:t>Comisión de Situación Escolar del Consejo Técnico Consultivo Escola</a:t>
          </a:r>
          <a:r>
            <a:rPr lang="es-MX" sz="500" b="0" i="0" u="none" strike="noStrike">
              <a:solidFill>
                <a:schemeClr val="dk1"/>
              </a:solidFill>
              <a:effectLst/>
              <a:latin typeface="Arial" pitchFamily="34" charset="0"/>
              <a:ea typeface="+mn-ea"/>
              <a:cs typeface="Arial" pitchFamily="34" charset="0"/>
            </a:rPr>
            <a:t>r (Art. 52 fracc. III).</a:t>
          </a:r>
          <a:r>
            <a:rPr lang="es-MX" sz="500">
              <a:latin typeface="Arial" pitchFamily="34" charset="0"/>
              <a:cs typeface="Arial" pitchFamily="34" charset="0"/>
            </a:rPr>
            <a:t> </a:t>
          </a:r>
        </a:p>
        <a:p>
          <a:r>
            <a:rPr lang="es-MX" sz="500">
              <a:latin typeface="Arial" pitchFamily="34" charset="0"/>
              <a:cs typeface="Arial" pitchFamily="34" charset="0"/>
            </a:rPr>
            <a:t>-3. Los alumnos que hayan tramitado y obtenido </a:t>
          </a:r>
          <a:r>
            <a:rPr lang="es-MX" sz="500" b="1">
              <a:latin typeface="Arial" pitchFamily="34" charset="0"/>
              <a:cs typeface="Arial" pitchFamily="34" charset="0"/>
            </a:rPr>
            <a:t>BAJA TEMPORAL </a:t>
          </a:r>
          <a:r>
            <a:rPr lang="es-MX" sz="500">
              <a:latin typeface="Arial" pitchFamily="34" charset="0"/>
              <a:cs typeface="Arial" pitchFamily="34" charset="0"/>
            </a:rPr>
            <a:t>durante su trayectoria escolar o que hayan obtenido </a:t>
          </a:r>
          <a:r>
            <a:rPr lang="es-MX" sz="500" b="1">
              <a:latin typeface="Arial" pitchFamily="34" charset="0"/>
              <a:cs typeface="Arial" pitchFamily="34" charset="0"/>
            </a:rPr>
            <a:t>ampliación de plazo </a:t>
          </a:r>
          <a:r>
            <a:rPr lang="es-MX" sz="500">
              <a:latin typeface="Arial" pitchFamily="34" charset="0"/>
              <a:cs typeface="Arial" pitchFamily="34" charset="0"/>
            </a:rPr>
            <a:t>de la Comisión de Situación Escolar del Consejo General Consultivo, deberán realizar el cálculo manual de créditos, con base en los datos obtenidos en esta Guía de Cálculo y verificarlo en el Departamento de Gestión Escolar.</a:t>
          </a:r>
        </a:p>
        <a:p>
          <a:r>
            <a:rPr lang="es-MX" sz="500">
              <a:latin typeface="Arial" pitchFamily="34" charset="0"/>
              <a:cs typeface="Arial" pitchFamily="34" charset="0"/>
            </a:rPr>
            <a:t>-4. Cualquier reinscripción otorgada al amparo de esta Guía queda sujeta a la verificación por parte del Departamento de Gestión Escolar del "CECYT 7 CUAUHTEMOC" del IPN. </a:t>
          </a:r>
        </a:p>
        <a:p>
          <a:r>
            <a:rPr lang="es-MX" sz="500">
              <a:latin typeface="Arial" pitchFamily="34" charset="0"/>
              <a:cs typeface="Arial" pitchFamily="34" charset="0"/>
            </a:rPr>
            <a:t>-5. La reinscripción será nula de pleno derecho cuando el estudiante entregue documentación y/o información falsa o alterada.</a:t>
          </a:r>
        </a:p>
        <a:p>
          <a:r>
            <a:rPr lang="es-MX" sz="500">
              <a:latin typeface="Arial" pitchFamily="34" charset="0"/>
              <a:cs typeface="Arial" pitchFamily="34" charset="0"/>
            </a:rPr>
            <a:t>PARA MAYOR INFORMACIÓN DIRIGIRSE A</a:t>
          </a:r>
          <a:r>
            <a:rPr lang="es-MX" sz="500" baseline="0">
              <a:latin typeface="Arial" pitchFamily="34" charset="0"/>
              <a:cs typeface="Arial" pitchFamily="34" charset="0"/>
            </a:rPr>
            <a:t> GESTION ESCOLAR DEL CECYT 7 "CUAUHTEMIOC"</a:t>
          </a:r>
          <a:endParaRPr lang="es-MX" sz="500">
            <a:latin typeface="Arial" pitchFamily="34" charset="0"/>
            <a:cs typeface="Arial"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FI1048576"/>
  <sheetViews>
    <sheetView tabSelected="1" view="pageBreakPreview" zoomScaleNormal="115" zoomScaleSheetLayoutView="100" workbookViewId="0">
      <selection activeCell="B6" sqref="B6"/>
    </sheetView>
  </sheetViews>
  <sheetFormatPr baseColWidth="10" defaultColWidth="0.140625" defaultRowHeight="0" customHeight="1" zeroHeight="1" x14ac:dyDescent="0.25"/>
  <cols>
    <col min="1" max="1" width="38.5703125" style="400" customWidth="1"/>
    <col min="2" max="2" width="8.85546875" style="18" customWidth="1"/>
    <col min="3" max="3" width="9.85546875" style="18" customWidth="1"/>
    <col min="4" max="4" width="4.42578125" style="18" hidden="1" customWidth="1"/>
    <col min="5" max="5" width="4.7109375" style="18" hidden="1" customWidth="1"/>
    <col min="6" max="6" width="5.140625" style="18" hidden="1" customWidth="1"/>
    <col min="7" max="7" width="7.85546875" style="18" hidden="1" customWidth="1"/>
    <col min="8" max="8" width="5.28515625" style="18" hidden="1" customWidth="1"/>
    <col min="9" max="9" width="7.28515625" style="18" hidden="1" customWidth="1"/>
    <col min="10" max="11" width="5.5703125" style="18" hidden="1" customWidth="1"/>
    <col min="12" max="12" width="4.42578125" style="21" hidden="1" customWidth="1"/>
    <col min="13" max="13" width="37.85546875" style="21" customWidth="1"/>
    <col min="14" max="14" width="8.5703125" style="21" customWidth="1"/>
    <col min="15" max="15" width="10" style="22" customWidth="1"/>
    <col min="16" max="32" width="15.7109375" style="7" hidden="1" customWidth="1"/>
    <col min="33" max="33" width="1.7109375" style="7" hidden="1" customWidth="1"/>
    <col min="34" max="34" width="2" style="11" hidden="1" customWidth="1"/>
    <col min="35" max="35" width="3.7109375" style="7" hidden="1" customWidth="1"/>
    <col min="36" max="36" width="0.140625" style="7" hidden="1" customWidth="1"/>
    <col min="37" max="37" width="2.5703125" style="7" hidden="1" customWidth="1"/>
    <col min="38" max="165" width="0.140625" style="7" hidden="1" customWidth="1"/>
    <col min="166" max="16382" width="0.140625" style="7" customWidth="1"/>
    <col min="16383" max="16383" width="1.7109375" style="7" customWidth="1"/>
    <col min="16384" max="16384" width="4.7109375" style="7" customWidth="1"/>
  </cols>
  <sheetData>
    <row r="1" spans="1:53" ht="114" customHeight="1" thickBot="1" x14ac:dyDescent="0.3">
      <c r="A1" s="1" t="s">
        <v>0</v>
      </c>
      <c r="B1" s="2"/>
      <c r="C1" s="2"/>
      <c r="D1" s="2"/>
      <c r="E1" s="2"/>
      <c r="F1" s="2"/>
      <c r="G1" s="2"/>
      <c r="H1" s="2"/>
      <c r="I1" s="2"/>
      <c r="J1" s="2"/>
      <c r="K1" s="2"/>
      <c r="L1" s="2"/>
      <c r="M1" s="3"/>
      <c r="N1" s="3"/>
      <c r="O1" s="4"/>
      <c r="P1" s="5"/>
      <c r="Q1" s="5"/>
      <c r="R1" s="5"/>
      <c r="S1" s="5"/>
      <c r="T1" s="5"/>
      <c r="U1" s="5"/>
      <c r="V1" s="6"/>
      <c r="W1" s="5"/>
      <c r="X1" s="6"/>
      <c r="AA1" s="8">
        <v>1</v>
      </c>
      <c r="AB1" s="9" t="s">
        <v>1</v>
      </c>
      <c r="AC1" s="10" t="s">
        <v>2</v>
      </c>
      <c r="AD1" s="10" t="s">
        <v>3</v>
      </c>
      <c r="AE1" s="10" t="s">
        <v>4</v>
      </c>
      <c r="AF1" s="10" t="s">
        <v>5</v>
      </c>
      <c r="AJ1" s="7" t="s">
        <v>6</v>
      </c>
      <c r="AT1" s="12" t="str">
        <f>IF(AV2="A",("A"),IF(AV3="C",("C"),IF(AV4="E",("E"),IF(AV5="M",("M"),IF(AV6="N",("N"),IF(AV7="S",("S"),IF(AV10="A",("A"),IF(AV11="C",("C"),IF(AV12="E",("E"),IF(AV13="M",("M"),IF(AV14="N",("N"),IF(AV15="S",("S"),("")))))))))))))</f>
        <v/>
      </c>
      <c r="AU1" s="13" t="str">
        <f>IF(AV2="A",("A"),IF(AV3="C",("C"),IF(AV4="E",("E"),IF(AV5="M",("M"),IF(AV6="N",("N"),IF(AV7="S",("S"),("")))))))</f>
        <v/>
      </c>
      <c r="AV1" s="14" t="s">
        <v>7</v>
      </c>
      <c r="AW1" s="15" t="s">
        <v>8</v>
      </c>
      <c r="AX1" s="16" t="s">
        <v>9</v>
      </c>
      <c r="AY1" s="16" t="s">
        <v>10</v>
      </c>
      <c r="AZ1" s="16" t="s">
        <v>11</v>
      </c>
    </row>
    <row r="2" spans="1:53" ht="21" customHeight="1" thickBot="1" x14ac:dyDescent="0.3">
      <c r="A2" s="507" t="s">
        <v>12</v>
      </c>
      <c r="B2" s="508"/>
      <c r="C2" s="509"/>
      <c r="D2" s="17"/>
      <c r="E2" s="17"/>
      <c r="F2" s="17"/>
      <c r="K2" s="19"/>
      <c r="L2" s="19"/>
      <c r="M2" s="19"/>
      <c r="N2" s="19"/>
      <c r="O2" s="20"/>
      <c r="P2" s="21"/>
      <c r="Q2" s="21"/>
      <c r="R2" s="21"/>
      <c r="S2" s="21"/>
      <c r="T2" s="21"/>
      <c r="U2" s="21"/>
      <c r="V2" s="22"/>
      <c r="W2" s="21"/>
      <c r="X2" s="22"/>
      <c r="AA2" s="8">
        <v>2</v>
      </c>
      <c r="AB2" s="23">
        <v>1</v>
      </c>
      <c r="AC2" s="24">
        <v>101</v>
      </c>
      <c r="AD2" s="25" t="s">
        <v>13</v>
      </c>
      <c r="AE2" s="23" t="s">
        <v>14</v>
      </c>
      <c r="AF2" s="23">
        <v>5.62</v>
      </c>
      <c r="AI2" s="7">
        <v>1</v>
      </c>
      <c r="AJ2" s="26" t="s">
        <v>15</v>
      </c>
      <c r="AU2" s="27" t="s">
        <v>16</v>
      </c>
      <c r="AV2" s="28" t="str">
        <f>IF($C$8=AW19,("A"),IF($C$8=AW20,("A"),IF($C$8=AX19,("A"),IF($C$8=AX20,("A"),IF($C$8=AY15,("A"),IF($C$8=AY16,("A"),IF($C$8=AZ15,("A"),IF($C$8=AZ16,("A"),IF($C$8=AW38,("A"),IF($C$8=AW39,("A"),IF($C$8=AX38,("A"),IF($C$8=AY34,("A"),IF($C$8=AY35,("A"),IF($C$8=AZ34,("A"),IF($C$8=AX39,("A"),IF($C$8=AZ35,("A"),("")))))))))))))))))</f>
        <v/>
      </c>
      <c r="AW2" s="29" t="s">
        <v>17</v>
      </c>
      <c r="AX2" s="29" t="s">
        <v>18</v>
      </c>
      <c r="AY2" s="30" t="s">
        <v>19</v>
      </c>
      <c r="AZ2" s="30" t="s">
        <v>20</v>
      </c>
      <c r="BA2" s="7">
        <v>14</v>
      </c>
    </row>
    <row r="3" spans="1:53" ht="6" hidden="1" customHeight="1" thickBot="1" x14ac:dyDescent="0.3">
      <c r="A3" s="510"/>
      <c r="B3" s="511"/>
      <c r="C3" s="512"/>
      <c r="D3" s="31"/>
      <c r="E3" s="31"/>
      <c r="F3" s="31"/>
      <c r="L3" s="19"/>
      <c r="M3" s="19"/>
      <c r="N3" s="32"/>
      <c r="P3" s="21"/>
      <c r="Q3" s="21"/>
      <c r="R3" s="21"/>
      <c r="S3" s="21"/>
      <c r="T3" s="21"/>
      <c r="U3" s="21"/>
      <c r="V3" s="22"/>
      <c r="W3" s="21"/>
      <c r="X3" s="22"/>
      <c r="AA3" s="8">
        <v>3</v>
      </c>
      <c r="AB3" s="23">
        <v>1</v>
      </c>
      <c r="AC3" s="24">
        <v>102</v>
      </c>
      <c r="AD3" s="25" t="s">
        <v>21</v>
      </c>
      <c r="AE3" s="23" t="s">
        <v>14</v>
      </c>
      <c r="AF3" s="23">
        <v>4.5</v>
      </c>
      <c r="AI3" s="7">
        <v>2</v>
      </c>
      <c r="AJ3" s="26" t="s">
        <v>22</v>
      </c>
      <c r="AU3" s="33" t="s">
        <v>23</v>
      </c>
      <c r="AV3" s="34" t="str">
        <f>IF($C$8=AW13,("C"),IF($C$8=AW14,("C"),IF($C$8=AW15,("C"),IF($C$8=AW16,("C"),IF($C$8=AX13,("C"),IF($C$8=AX14,("C"),IF($C$8=AX15,("C"),IF($C$8=AX16,("C"),IF($C$8=AY10,("C"),IF($C$8=AY11,("C"),IF($C$8=AY12,("C"),IF($C$8=AZ10,("C"),IF($C$8=AZ11,("C"),IF($C$8=AZ12,("C"),IF($C$8=AW32,("C"),IF($C$8=AW33,("C"),IF($C$8=AW34,("C"),IF($C$8=AW35,("C"),IF($C$8=AX32,("C"),IF($C$8=AX33,("C"),IF($C$8=AX34,("C"),IF($C$8=AX35,("C"),IF($C$8=AY29,("C"),IF($C$8=AY30,("C"),IF($C$8=AY31,("C"),IF($C$8=AZ29,("C"),IF($C$8=AZ30,("C"),IF($C$8=AZ31,("C"),("")))))))))))))))))))))))))))))</f>
        <v/>
      </c>
      <c r="AW3" s="29" t="s">
        <v>24</v>
      </c>
      <c r="AX3" s="30" t="s">
        <v>25</v>
      </c>
      <c r="AY3" s="30" t="s">
        <v>26</v>
      </c>
      <c r="AZ3" s="30" t="s">
        <v>27</v>
      </c>
    </row>
    <row r="4" spans="1:53" ht="22.5" customHeight="1" x14ac:dyDescent="0.35">
      <c r="A4" s="513"/>
      <c r="B4" s="514"/>
      <c r="C4" s="514"/>
      <c r="D4" s="35"/>
      <c r="E4" s="35"/>
      <c r="F4" s="35"/>
      <c r="G4" s="35"/>
      <c r="H4" s="35"/>
      <c r="I4" s="35"/>
      <c r="J4" s="35"/>
      <c r="K4" s="35"/>
      <c r="L4" s="36"/>
      <c r="M4" s="427" t="s">
        <v>28</v>
      </c>
      <c r="N4" s="515">
        <f>TRUNC(B5/1000000)</f>
        <v>0</v>
      </c>
      <c r="O4" s="516"/>
      <c r="P4" s="21"/>
      <c r="Q4" s="21"/>
      <c r="R4" s="21"/>
      <c r="S4" s="21"/>
      <c r="T4" s="21"/>
      <c r="U4" s="21"/>
      <c r="V4" s="22"/>
      <c r="W4" s="21"/>
      <c r="X4" s="22"/>
      <c r="AA4" s="8">
        <v>4</v>
      </c>
      <c r="AB4" s="23">
        <v>1</v>
      </c>
      <c r="AC4" s="24">
        <v>103</v>
      </c>
      <c r="AD4" s="25" t="s">
        <v>29</v>
      </c>
      <c r="AE4" s="23" t="s">
        <v>14</v>
      </c>
      <c r="AF4" s="23">
        <v>4.5</v>
      </c>
      <c r="AI4" s="7">
        <v>3</v>
      </c>
      <c r="AJ4" s="26" t="s">
        <v>30</v>
      </c>
      <c r="AU4" s="37" t="s">
        <v>31</v>
      </c>
      <c r="AV4" s="38" t="str">
        <f>IF($C$8=AW6,("E"),IF($C$8=AW7,("E"),IF($C$8=AW8,("E"),IF($C$8=AW9,("E"),IF($C$8=AX6,("E"),IF($C$8=AX7,("E"),IF($C$8=AX8,("E"),IF($C$8=AX9,("E"),IF($C$8=AY5,("E"),IF($C$8=AY6,("E"),IF($C$8=AY7,("E"),IF($C$8=AZ5,("E"),IF($C$8=AZ6,("E"),IF($C$8=AZ7,("E"),IF($C$8=AW25,("E"),IF($C$8=AW26,("E"),IF($C$8=AW27,("E"),IF($C$8=AW28,("E"),IF($C$8=AX25,("E"),IF($C$8=AX26,("E"),IF($C$8=AX27,("E"),IF($C$8=AX28,("E"),IF($C$8=AY24,("E"),IF($C$8=AY25,("E"),IF($C$8=AY26,("E"),IF($C$8=AZ24,("E"),IF($C$8=AZ25,("E"),IF($C$8=AZ26,("E"),("")))))))))))))))))))))))))))))</f>
        <v/>
      </c>
      <c r="AW4" s="29" t="s">
        <v>32</v>
      </c>
      <c r="AX4" s="29" t="s">
        <v>33</v>
      </c>
      <c r="AY4" s="30" t="s">
        <v>34</v>
      </c>
      <c r="AZ4" s="30" t="s">
        <v>35</v>
      </c>
    </row>
    <row r="5" spans="1:53" ht="19.5" customHeight="1" x14ac:dyDescent="0.25">
      <c r="A5" s="428" t="s">
        <v>36</v>
      </c>
      <c r="B5" s="517"/>
      <c r="C5" s="518"/>
      <c r="D5" s="39"/>
      <c r="E5" s="39"/>
      <c r="F5" s="39"/>
      <c r="G5" s="39"/>
      <c r="H5" s="39"/>
      <c r="I5" s="39"/>
      <c r="J5" s="39"/>
      <c r="K5" s="40"/>
      <c r="L5" s="41"/>
      <c r="M5" s="42" t="s">
        <v>37</v>
      </c>
      <c r="N5" s="43">
        <v>2023</v>
      </c>
      <c r="O5" s="44">
        <v>1</v>
      </c>
      <c r="P5" s="21"/>
      <c r="Q5" s="21"/>
      <c r="R5" s="21"/>
      <c r="S5" s="21"/>
      <c r="T5" s="21"/>
      <c r="U5" s="21"/>
      <c r="V5" s="22"/>
      <c r="W5" s="21"/>
      <c r="X5" s="22"/>
      <c r="Y5" s="45"/>
      <c r="AA5" s="8">
        <v>5</v>
      </c>
      <c r="AB5" s="23">
        <v>1</v>
      </c>
      <c r="AC5" s="24">
        <v>104</v>
      </c>
      <c r="AD5" s="25" t="s">
        <v>38</v>
      </c>
      <c r="AE5" s="23" t="s">
        <v>14</v>
      </c>
      <c r="AF5" s="23">
        <v>5.62</v>
      </c>
      <c r="AI5" s="7">
        <v>4</v>
      </c>
      <c r="AJ5" s="26" t="s">
        <v>39</v>
      </c>
      <c r="AU5" s="46" t="s">
        <v>40</v>
      </c>
      <c r="AV5" s="47" t="str">
        <f>IF($C$8=AW2,("M"),IF($C$8=AW3,("M"),IF($C$8=AW4,("M"),IF($C$8=AW5,("M"),IF($C$8=AX2,("M"),IF($C$8=AX3,("M"),IF($C$8=AX4,("M"),IF($C$8=AX5,("M"),IF($C$8=AY2,("M"),IF($C$8=AY3,("M"),IF($C$8=AY4,("M"),IF($C$8=AZ2,("M"),IF($C$8=AZ3,("M"),IF($C$8=AZ4,("M"),IF($C$8=AW21,("M"),IF($C$8=AW22,("M"),IF($C$8=AW23,("M"),IF($C$8=AX21,("M"),IF($C$8=AX22,("M"),IF($C$8=AX23,("M"),IF($C$8=AY21,("M"),IF($C$8=AY22,("M"),IF($C$8=AY23,("M"),IF($C$8=AZ21,("M"),IF($C$8=AZ22,("M"),IF($C$8=AZ23,("M"),IF($C$8=AW24,("M"),IF($C$8=AX24,("M"),("")))))))))))))))))))))))))))))</f>
        <v/>
      </c>
      <c r="AW5" s="29" t="s">
        <v>41</v>
      </c>
      <c r="AX5" s="30" t="s">
        <v>42</v>
      </c>
      <c r="AY5" s="48" t="s">
        <v>43</v>
      </c>
      <c r="AZ5" s="48" t="s">
        <v>44</v>
      </c>
      <c r="BA5" s="7">
        <v>14</v>
      </c>
    </row>
    <row r="6" spans="1:53" ht="14.25" customHeight="1" x14ac:dyDescent="0.25">
      <c r="A6" s="429"/>
      <c r="B6" s="49" t="str">
        <f>AT1</f>
        <v/>
      </c>
      <c r="C6" s="50"/>
      <c r="D6" s="51"/>
      <c r="E6" s="51"/>
      <c r="F6" s="51"/>
      <c r="G6" s="51"/>
      <c r="H6" s="51"/>
      <c r="I6" s="51"/>
      <c r="J6" s="51"/>
      <c r="K6" s="51"/>
      <c r="L6" s="52"/>
      <c r="M6" s="42" t="s">
        <v>45</v>
      </c>
      <c r="N6" s="53">
        <f>((N5*2)-(N4*2)+O5-1)-N7</f>
        <v>4046</v>
      </c>
      <c r="O6" s="54"/>
      <c r="P6" s="21"/>
      <c r="Q6" s="21"/>
      <c r="R6" s="21"/>
      <c r="S6" s="21"/>
      <c r="T6" s="21"/>
      <c r="U6" s="21"/>
      <c r="V6" s="22"/>
      <c r="W6" s="21"/>
      <c r="X6" s="22"/>
      <c r="Y6" s="55"/>
      <c r="AA6" s="8">
        <v>6</v>
      </c>
      <c r="AB6" s="23">
        <v>1</v>
      </c>
      <c r="AC6" s="24">
        <v>105</v>
      </c>
      <c r="AD6" s="25" t="s">
        <v>46</v>
      </c>
      <c r="AE6" s="23" t="s">
        <v>14</v>
      </c>
      <c r="AF6" s="23">
        <v>3.37</v>
      </c>
      <c r="AI6" s="7">
        <v>5</v>
      </c>
      <c r="AJ6" s="26" t="s">
        <v>47</v>
      </c>
      <c r="AU6" s="56" t="s">
        <v>48</v>
      </c>
      <c r="AV6" s="57" t="str">
        <f>IF($C$8=AW17,("N"),IF($C$8=AW18,("N"),IF($C$8=AX17,("N"),IF($C$8=AX18,("N"),IF($C$8=AY13,("N"),IF($C$8=AY14,("N"),IF($C$8=AZ13,("N"),IF($C$8=AZ14,("N"),IF($C$8=AW36,("N"),IF($C$8=AW37,("N"),IF($C$8=AX36,("N"),IF($C$8=AX37,("N"),IF($C$8=AY32,("N"),IF($C$8=AY33,("N"),IF($C$8=AZ32,("N"),IF($C$8=AZ33,("N"),("")))))))))))))))))</f>
        <v/>
      </c>
      <c r="AW6" s="58" t="s">
        <v>49</v>
      </c>
      <c r="AX6" s="58" t="s">
        <v>50</v>
      </c>
      <c r="AY6" s="48" t="s">
        <v>51</v>
      </c>
      <c r="AZ6" s="48" t="s">
        <v>52</v>
      </c>
    </row>
    <row r="7" spans="1:53" ht="23.25" customHeight="1" thickBot="1" x14ac:dyDescent="0.3">
      <c r="A7" s="430" t="s">
        <v>53</v>
      </c>
      <c r="B7" s="519" t="str">
        <f>IF($B$6="A",AJ2,IF($B$6="C",AJ3,IF($B$6="E",AJ4,IF($B$6="M",AJ5,IF($B$6="N",AJ6,IF($B$6="S",AJ7,("")))))))</f>
        <v/>
      </c>
      <c r="C7" s="520"/>
      <c r="D7" s="520"/>
      <c r="E7" s="520"/>
      <c r="F7" s="520"/>
      <c r="G7" s="520"/>
      <c r="H7" s="520"/>
      <c r="I7" s="520"/>
      <c r="J7" s="520"/>
      <c r="K7" s="520"/>
      <c r="L7" s="521"/>
      <c r="M7" s="59" t="s">
        <v>54</v>
      </c>
      <c r="N7" s="434"/>
      <c r="O7" s="54"/>
      <c r="P7" s="21"/>
      <c r="Q7" s="21"/>
      <c r="R7" s="21"/>
      <c r="S7" s="21"/>
      <c r="T7" s="21"/>
      <c r="U7" s="21"/>
      <c r="V7" s="22"/>
      <c r="W7" s="21"/>
      <c r="X7" s="22"/>
      <c r="Y7" s="55"/>
      <c r="AA7" s="8">
        <v>7</v>
      </c>
      <c r="AB7" s="23">
        <v>1</v>
      </c>
      <c r="AC7" s="24">
        <v>106</v>
      </c>
      <c r="AD7" s="25" t="s">
        <v>55</v>
      </c>
      <c r="AE7" s="23" t="s">
        <v>14</v>
      </c>
      <c r="AF7" s="23">
        <v>4.5</v>
      </c>
      <c r="AI7" s="7">
        <v>6</v>
      </c>
      <c r="AJ7" s="26" t="s">
        <v>56</v>
      </c>
      <c r="AU7" s="60" t="s">
        <v>57</v>
      </c>
      <c r="AV7" s="61" t="str">
        <f>IF($C$8=AW10,("S"),IF($C$8=AW11,("S"),IF($C$8=AW12,("S"),IF($C$8=AX10,("S"),IF($C$8=AX11,("S"),IF($C$8=AX12,("S"),IF($C$8=AY8,("S"),IF($C$8=AY9,("S"),IF($C$8=AZ8,("S"),IF($C$8=AZ9,("S"),IF($C$8=AW29,("S"),IF($C$8=AW30,("S"),IF($C$8=AW31,("S"),IF($C$8=AX29,("S"),IF($C$8=AX30,("S"),IF($C$8=AX31,("S"),IF($C$8=AY27,("S"),IF($C$8=AY28,("S"),IF($C$8=AZ27,("S"),IF($C$8=AZ28,("S"),("")))))))))))))))))))))</f>
        <v/>
      </c>
      <c r="AW7" s="58" t="s">
        <v>58</v>
      </c>
      <c r="AX7" s="48" t="s">
        <v>59</v>
      </c>
      <c r="AY7" s="48" t="s">
        <v>60</v>
      </c>
      <c r="AZ7" s="48" t="s">
        <v>61</v>
      </c>
    </row>
    <row r="8" spans="1:53" ht="21" customHeight="1" thickBot="1" x14ac:dyDescent="0.3">
      <c r="A8" s="430" t="s">
        <v>62</v>
      </c>
      <c r="B8" s="505"/>
      <c r="C8" s="506"/>
      <c r="D8" s="62"/>
      <c r="E8" s="62"/>
      <c r="F8" s="62"/>
      <c r="G8" s="62"/>
      <c r="H8" s="62"/>
      <c r="I8" s="62"/>
      <c r="J8" s="62"/>
      <c r="K8" s="63">
        <f>B8</f>
        <v>0</v>
      </c>
      <c r="L8" s="64"/>
      <c r="M8" s="431" t="s">
        <v>63</v>
      </c>
      <c r="N8" s="435"/>
      <c r="O8" s="65"/>
      <c r="P8" s="66"/>
      <c r="Q8" s="66"/>
      <c r="R8" s="66"/>
      <c r="S8" s="66"/>
      <c r="T8" s="66"/>
      <c r="U8" s="66"/>
      <c r="V8" s="67"/>
      <c r="W8" s="66"/>
      <c r="X8" s="22"/>
      <c r="Y8" s="55"/>
      <c r="AA8" s="8">
        <v>8</v>
      </c>
      <c r="AB8" s="23">
        <v>1</v>
      </c>
      <c r="AC8" s="24">
        <v>107</v>
      </c>
      <c r="AD8" s="25" t="s">
        <v>64</v>
      </c>
      <c r="AE8" s="23" t="s">
        <v>14</v>
      </c>
      <c r="AF8" s="23">
        <v>0</v>
      </c>
      <c r="AI8" s="7">
        <v>7</v>
      </c>
      <c r="AJ8" s="26" t="s">
        <v>65</v>
      </c>
      <c r="AU8" s="68"/>
      <c r="AW8" s="58" t="s">
        <v>66</v>
      </c>
      <c r="AX8" s="58" t="s">
        <v>67</v>
      </c>
      <c r="AY8" s="69" t="s">
        <v>68</v>
      </c>
      <c r="AZ8" s="69" t="s">
        <v>69</v>
      </c>
      <c r="BA8" s="7">
        <v>10</v>
      </c>
    </row>
    <row r="9" spans="1:53" s="77" customFormat="1" ht="14.25" customHeight="1" x14ac:dyDescent="0.3">
      <c r="A9" s="488" t="s">
        <v>70</v>
      </c>
      <c r="B9" s="489"/>
      <c r="C9" s="489"/>
      <c r="D9" s="70"/>
      <c r="E9" s="71"/>
      <c r="F9" s="71"/>
      <c r="G9" s="70"/>
      <c r="H9" s="72"/>
      <c r="I9" s="73"/>
      <c r="J9" s="73"/>
      <c r="K9" s="73"/>
      <c r="L9" s="71"/>
      <c r="M9" s="490" t="s">
        <v>71</v>
      </c>
      <c r="N9" s="490"/>
      <c r="O9" s="491"/>
      <c r="P9" s="74"/>
      <c r="Q9" s="74"/>
      <c r="R9" s="74"/>
      <c r="S9" s="74"/>
      <c r="T9" s="74"/>
      <c r="U9" s="74"/>
      <c r="V9" s="75"/>
      <c r="W9" s="74"/>
      <c r="X9" s="22"/>
      <c r="Y9" s="76"/>
      <c r="AA9" s="8">
        <v>9</v>
      </c>
      <c r="AB9" s="23">
        <v>1</v>
      </c>
      <c r="AC9" s="24">
        <v>108</v>
      </c>
      <c r="AD9" s="25" t="s">
        <v>72</v>
      </c>
      <c r="AE9" s="23" t="s">
        <v>14</v>
      </c>
      <c r="AF9" s="23">
        <v>3.37</v>
      </c>
      <c r="AH9" s="78"/>
      <c r="AJ9" s="26" t="s">
        <v>73</v>
      </c>
      <c r="AU9" s="79" t="str">
        <f>IF(AV10="A",("A"),IF(AV11="C",("C"),IF(AV12="E",("E"),IF(AV13="M",("M"),IF(AV14="N",("N"),IF(AV15="S",("S"),("")))))))</f>
        <v/>
      </c>
      <c r="AV9" s="80" t="s">
        <v>74</v>
      </c>
      <c r="AW9" s="58" t="s">
        <v>75</v>
      </c>
      <c r="AX9" s="48" t="s">
        <v>76</v>
      </c>
      <c r="AY9" s="69" t="s">
        <v>77</v>
      </c>
      <c r="AZ9" s="69" t="s">
        <v>78</v>
      </c>
    </row>
    <row r="10" spans="1:53" ht="26.25" customHeight="1" thickBot="1" x14ac:dyDescent="0.3">
      <c r="A10" s="419" t="s">
        <v>79</v>
      </c>
      <c r="B10" s="420" t="s">
        <v>80</v>
      </c>
      <c r="C10" s="421" t="s">
        <v>81</v>
      </c>
      <c r="D10" s="422" t="s">
        <v>82</v>
      </c>
      <c r="E10" s="423" t="s">
        <v>83</v>
      </c>
      <c r="F10" s="423" t="s">
        <v>84</v>
      </c>
      <c r="G10" s="422" t="s">
        <v>85</v>
      </c>
      <c r="H10" s="422" t="s">
        <v>86</v>
      </c>
      <c r="I10" s="422" t="s">
        <v>85</v>
      </c>
      <c r="J10" s="422" t="s">
        <v>86</v>
      </c>
      <c r="K10" s="424"/>
      <c r="L10" s="425"/>
      <c r="M10" s="420" t="s">
        <v>79</v>
      </c>
      <c r="N10" s="420" t="s">
        <v>80</v>
      </c>
      <c r="O10" s="426" t="s">
        <v>81</v>
      </c>
      <c r="P10" s="81" t="s">
        <v>82</v>
      </c>
      <c r="Q10" s="82" t="s">
        <v>83</v>
      </c>
      <c r="R10" s="82" t="s">
        <v>84</v>
      </c>
      <c r="S10" s="81" t="s">
        <v>85</v>
      </c>
      <c r="T10" s="81" t="s">
        <v>86</v>
      </c>
      <c r="U10" s="81" t="s">
        <v>85</v>
      </c>
      <c r="V10" s="83" t="s">
        <v>86</v>
      </c>
      <c r="W10" s="84"/>
      <c r="X10" s="22"/>
      <c r="Y10" s="84"/>
      <c r="AA10" s="8">
        <v>10</v>
      </c>
      <c r="AB10" s="85">
        <v>1</v>
      </c>
      <c r="AC10" s="86">
        <v>109</v>
      </c>
      <c r="AD10" s="87" t="s">
        <v>87</v>
      </c>
      <c r="AE10" s="85" t="s">
        <v>14</v>
      </c>
      <c r="AF10" s="85">
        <v>3.37</v>
      </c>
      <c r="AU10" s="27" t="s">
        <v>16</v>
      </c>
      <c r="AV10" s="88" t="str">
        <f>IF($K$8=AW19,("A"),IF($K$8=AW20,("A"),IF($K$8=AX19,("A"),IF($K$8=AX20,("A"),IF($K$8=AY15,("A"),IF($K$8=AY16,("A"),IF($K$8=AZ15,("A"),IF($K$8=AZ16,("A"),IF($K$8=AW38,("A"),IF($K$8=AW39,("A"),IF($K$8=AX38,("A"),IF($K$8=AY34,("A"),IF($K$8=AY35,("A"),IF($K$8=AZ34,("A"),IF($K$8=AX39,("A"),IF($K$8=AZ35,("A"),("")))))))))))))))))</f>
        <v/>
      </c>
      <c r="AW10" s="89" t="s">
        <v>88</v>
      </c>
      <c r="AX10" s="89" t="s">
        <v>89</v>
      </c>
      <c r="AY10" s="90" t="s">
        <v>90</v>
      </c>
      <c r="AZ10" s="90" t="s">
        <v>91</v>
      </c>
      <c r="BA10" s="7">
        <v>14</v>
      </c>
    </row>
    <row r="11" spans="1:53" ht="15" customHeight="1" x14ac:dyDescent="0.25">
      <c r="A11" s="91" t="s">
        <v>13</v>
      </c>
      <c r="B11" s="92">
        <v>5.62</v>
      </c>
      <c r="C11" s="436"/>
      <c r="D11" s="93">
        <f t="shared" ref="D11:D19" si="0">IF(AND(C11&lt;=10,C11&gt;=6),(B11),(0))</f>
        <v>0</v>
      </c>
      <c r="E11" s="94">
        <f t="shared" ref="E11:E19" si="1">IF(AND(C11&lt;=5,C11&lt;&gt;""),(B11),0)</f>
        <v>0</v>
      </c>
      <c r="F11" s="95">
        <f t="shared" ref="F11:F19" si="2">IF(C11="",B11,0)</f>
        <v>5.62</v>
      </c>
      <c r="G11" s="96">
        <f t="shared" ref="G11:G19" si="3">IF(C11="X",B11,0)</f>
        <v>0</v>
      </c>
      <c r="H11" s="97">
        <f t="shared" ref="H11:H19" si="4">IF(C11="REC",B11,0)</f>
        <v>0</v>
      </c>
      <c r="I11" s="98">
        <f t="shared" ref="I11:I19" si="5">G11</f>
        <v>0</v>
      </c>
      <c r="J11" s="98" t="s">
        <v>86</v>
      </c>
      <c r="K11" s="99"/>
      <c r="L11" s="100"/>
      <c r="M11" s="101" t="s">
        <v>92</v>
      </c>
      <c r="N11" s="92">
        <v>5.62</v>
      </c>
      <c r="O11" s="438"/>
      <c r="P11" s="102">
        <f t="shared" ref="P11:P19" si="6">IF(AND(O11&lt;=10,O11&gt;=6),(N11),(0))</f>
        <v>0</v>
      </c>
      <c r="Q11" s="103">
        <f t="shared" ref="Q11:Q19" si="7">IF(AND(O11&lt;=5,O11&lt;&gt;""),(N11),0)</f>
        <v>0</v>
      </c>
      <c r="R11" s="104">
        <f t="shared" ref="R11:R19" si="8">IF(O11="",N11,0)</f>
        <v>5.62</v>
      </c>
      <c r="S11" s="105">
        <f t="shared" ref="S11:S19" si="9">IF(O11="X",N11,0)</f>
        <v>0</v>
      </c>
      <c r="T11" s="106">
        <f t="shared" ref="T11:T19" si="10">IF(O11="REC",N11,0)</f>
        <v>0</v>
      </c>
      <c r="U11" s="107">
        <f t="shared" ref="U11:U19" si="11">S11</f>
        <v>0</v>
      </c>
      <c r="V11" s="108"/>
      <c r="W11" s="109"/>
      <c r="X11" s="22"/>
      <c r="AA11" s="8">
        <v>11</v>
      </c>
      <c r="AB11" s="110">
        <v>2</v>
      </c>
      <c r="AC11" s="111">
        <v>201</v>
      </c>
      <c r="AD11" s="112" t="s">
        <v>92</v>
      </c>
      <c r="AE11" s="110" t="s">
        <v>14</v>
      </c>
      <c r="AF11" s="110">
        <v>5.62</v>
      </c>
      <c r="AU11" s="33" t="s">
        <v>23</v>
      </c>
      <c r="AV11" s="113" t="str">
        <f>IF($K$8=AW13,("C"),IF($K$8=AW14,("C"),IF($K$8=AW15,("C"),IF($K$8=AW16,("C"),IF($K$8=AX13,("C"),IF($K$8=AX14,("C"),IF($K$8=AX15,("C"),IF($K$8=AX16,("C"),IF($K$8=AY10,("C"),IF($K$8=AY11,("C"),IF($K$8=AY12,("C"),IF($K$8=AZ10,("C"),IF($K$8=AZ11,("C"),IF($K$8=AZ12,("C"),IF($K$8=AW32,("C"),IF($K$8=AW33,("C"),IF($K$8=AW34,("C"),IF($K$8=AW35,("C"),IF($K$8=AX32,("C"),IF($K$8=AX33,("C"),IF($K$8=AX34,("C"),IF($K$8=AX35,("C"),IF($K$8=AY29,("C"),IF($K$8=AY30,("C"),IF($K$8=AY31,("C"),IF($K$8=AZ29,("C"),IF($K$8=AZ30,("C"),IF($K$8=AZ31,("C"),("")))))))))))))))))))))))))))))</f>
        <v/>
      </c>
      <c r="AW11" s="69" t="s">
        <v>93</v>
      </c>
      <c r="AX11" s="69" t="s">
        <v>94</v>
      </c>
      <c r="AY11" s="90" t="s">
        <v>95</v>
      </c>
      <c r="AZ11" s="90" t="s">
        <v>96</v>
      </c>
    </row>
    <row r="12" spans="1:53" ht="15" customHeight="1" x14ac:dyDescent="0.25">
      <c r="A12" s="91" t="s">
        <v>21</v>
      </c>
      <c r="B12" s="92">
        <v>4.5</v>
      </c>
      <c r="C12" s="437"/>
      <c r="D12" s="93">
        <f t="shared" si="0"/>
        <v>0</v>
      </c>
      <c r="E12" s="94">
        <f t="shared" si="1"/>
        <v>0</v>
      </c>
      <c r="F12" s="95">
        <f t="shared" si="2"/>
        <v>4.5</v>
      </c>
      <c r="G12" s="96">
        <f t="shared" si="3"/>
        <v>0</v>
      </c>
      <c r="H12" s="97">
        <f t="shared" si="4"/>
        <v>0</v>
      </c>
      <c r="I12" s="98">
        <f t="shared" si="5"/>
        <v>0</v>
      </c>
      <c r="J12" s="98"/>
      <c r="K12" s="114"/>
      <c r="L12" s="100"/>
      <c r="M12" s="101" t="s">
        <v>97</v>
      </c>
      <c r="N12" s="92">
        <v>3.37</v>
      </c>
      <c r="O12" s="438"/>
      <c r="P12" s="102">
        <f t="shared" si="6"/>
        <v>0</v>
      </c>
      <c r="Q12" s="103">
        <f t="shared" si="7"/>
        <v>0</v>
      </c>
      <c r="R12" s="104">
        <f t="shared" si="8"/>
        <v>3.37</v>
      </c>
      <c r="S12" s="105">
        <f t="shared" si="9"/>
        <v>0</v>
      </c>
      <c r="T12" s="106">
        <f t="shared" si="10"/>
        <v>0</v>
      </c>
      <c r="U12" s="107">
        <f t="shared" si="11"/>
        <v>0</v>
      </c>
      <c r="V12" s="108"/>
      <c r="W12" s="109"/>
      <c r="X12" s="22"/>
      <c r="AA12" s="8">
        <v>12</v>
      </c>
      <c r="AB12" s="23">
        <v>2</v>
      </c>
      <c r="AC12" s="24">
        <v>202</v>
      </c>
      <c r="AD12" s="25" t="s">
        <v>97</v>
      </c>
      <c r="AE12" s="23" t="s">
        <v>14</v>
      </c>
      <c r="AF12" s="23">
        <v>3.37</v>
      </c>
      <c r="AU12" s="37" t="s">
        <v>31</v>
      </c>
      <c r="AV12" s="115" t="str">
        <f>IF($K$8=AW6,("E"),IF($K$8=AW7,("E"),IF($K$8=AW8,("E"),IF($K$8=AW9,("E"),IF($K$8=AX6,("E"),IF($K$8=AX7,("E"),IF($K$8=AX8,("E"),IF($K$8=AX9,("E"),IF($K$8=AY5,("E"),IF($K$8=AY6,("E"),IF($K$8=AY7,("E"),IF($K$8=AZ5,("E"),IF($K$8=AZ6,("E"),IF($K$8=AZ7,("E"),IF($K$8=AW25,("E"),IF($K$8=AW26,("E"),IF($K$8=AW27,("E"),IF($K$8=AW28,("E"),IF($K$8=AX25,("E"),IF($K$8=AX26,("E"),IF($K$8=AX27,("E"),IF($K$8=AX28,("E"),IF($K$8=AY24,("E"),IF($K$8=AY25,("E"),IF($K$8=AY26,("E"),IF($K$8=AZ24,("E"),IF($K$8=AZ25,("E"),IF($K$8=AZ26,("E"),("")))))))))))))))))))))))))))))</f>
        <v/>
      </c>
      <c r="AW12" s="69" t="s">
        <v>98</v>
      </c>
      <c r="AX12" s="69" t="s">
        <v>99</v>
      </c>
      <c r="AY12" s="90" t="s">
        <v>100</v>
      </c>
      <c r="AZ12" s="90" t="s">
        <v>101</v>
      </c>
    </row>
    <row r="13" spans="1:53" ht="15" customHeight="1" x14ac:dyDescent="0.25">
      <c r="A13" s="91" t="s">
        <v>102</v>
      </c>
      <c r="B13" s="92">
        <v>4.5</v>
      </c>
      <c r="C13" s="437"/>
      <c r="D13" s="93">
        <f t="shared" si="0"/>
        <v>0</v>
      </c>
      <c r="E13" s="94">
        <f t="shared" si="1"/>
        <v>0</v>
      </c>
      <c r="F13" s="95">
        <f t="shared" si="2"/>
        <v>4.5</v>
      </c>
      <c r="G13" s="96">
        <f t="shared" si="3"/>
        <v>0</v>
      </c>
      <c r="H13" s="97">
        <f t="shared" si="4"/>
        <v>0</v>
      </c>
      <c r="I13" s="98">
        <f t="shared" si="5"/>
        <v>0</v>
      </c>
      <c r="J13" s="98"/>
      <c r="K13" s="114"/>
      <c r="L13" s="100"/>
      <c r="M13" s="101" t="s">
        <v>103</v>
      </c>
      <c r="N13" s="92">
        <v>4.5</v>
      </c>
      <c r="O13" s="438"/>
      <c r="P13" s="102">
        <f t="shared" si="6"/>
        <v>0</v>
      </c>
      <c r="Q13" s="103">
        <f t="shared" si="7"/>
        <v>0</v>
      </c>
      <c r="R13" s="104">
        <f t="shared" si="8"/>
        <v>4.5</v>
      </c>
      <c r="S13" s="105">
        <f t="shared" si="9"/>
        <v>0</v>
      </c>
      <c r="T13" s="106">
        <f t="shared" si="10"/>
        <v>0</v>
      </c>
      <c r="U13" s="107">
        <f t="shared" si="11"/>
        <v>0</v>
      </c>
      <c r="V13" s="108"/>
      <c r="W13" s="109"/>
      <c r="X13" s="22"/>
      <c r="AA13" s="8">
        <v>13</v>
      </c>
      <c r="AB13" s="23">
        <v>2</v>
      </c>
      <c r="AC13" s="24">
        <v>203</v>
      </c>
      <c r="AD13" s="25" t="s">
        <v>103</v>
      </c>
      <c r="AE13" s="23" t="s">
        <v>14</v>
      </c>
      <c r="AF13" s="23">
        <v>4.5</v>
      </c>
      <c r="AU13" s="46" t="s">
        <v>40</v>
      </c>
      <c r="AV13" s="116" t="str">
        <f>IF($K$8=AW2,("M"),IF($K$8=AW3,("M"),IF($K$8=AW4,("M"),IF($K$8=AW5,("M"),IF($K$8=AX2,("M"),IF($K$8=AX3,("M"),IF($K$8=AX4,("M"),IF($K$8=AX5,("M"),IF($K$8=AY2,("M"),IF($K$8=AY3,("M"),IF($K$8=AY4,("M"),IF($K$8=AZ2,("M"),IF($K$8=AZ3,("M"),IF($K$8=AZ4,("M"),IF($K$8=AW21,("M"),IF($K$8=AW22,("M"),IF($K$8=AW23,("M"),IF($K$8=AX21,("M"),IF($K$8=AX22,("M"),IF($K$8=AX23,("M"),IF($K$8=AY21,("M"),IF($K$8=AY22,("M"),IF($K$8=AY23,("M"),IF($K$8=AZ21,("M"),IF($K$8=AZ22,("M"),IF($K$8=AZ23,("M"),IF($K$8=AW24,("M"),IF($K$8=AX24,("M"),("")))))))))))))))))))))))))))))</f>
        <v/>
      </c>
      <c r="AW13" s="90" t="s">
        <v>104</v>
      </c>
      <c r="AX13" s="90" t="s">
        <v>105</v>
      </c>
      <c r="AY13" s="117" t="s">
        <v>106</v>
      </c>
      <c r="AZ13" s="117" t="s">
        <v>107</v>
      </c>
      <c r="BA13" s="7">
        <v>8</v>
      </c>
    </row>
    <row r="14" spans="1:53" ht="15" customHeight="1" x14ac:dyDescent="0.25">
      <c r="A14" s="91" t="s">
        <v>38</v>
      </c>
      <c r="B14" s="92">
        <v>5.62</v>
      </c>
      <c r="C14" s="437"/>
      <c r="D14" s="93">
        <f t="shared" si="0"/>
        <v>0</v>
      </c>
      <c r="E14" s="94">
        <f t="shared" si="1"/>
        <v>0</v>
      </c>
      <c r="F14" s="95">
        <f t="shared" si="2"/>
        <v>5.62</v>
      </c>
      <c r="G14" s="96">
        <f t="shared" si="3"/>
        <v>0</v>
      </c>
      <c r="H14" s="97">
        <f t="shared" si="4"/>
        <v>0</v>
      </c>
      <c r="I14" s="98">
        <f t="shared" si="5"/>
        <v>0</v>
      </c>
      <c r="J14" s="98"/>
      <c r="K14" s="114"/>
      <c r="L14" s="100"/>
      <c r="M14" s="101" t="s">
        <v>108</v>
      </c>
      <c r="N14" s="92">
        <v>5.62</v>
      </c>
      <c r="O14" s="438"/>
      <c r="P14" s="102">
        <f t="shared" si="6"/>
        <v>0</v>
      </c>
      <c r="Q14" s="103">
        <f t="shared" si="7"/>
        <v>0</v>
      </c>
      <c r="R14" s="104">
        <f t="shared" si="8"/>
        <v>5.62</v>
      </c>
      <c r="S14" s="105">
        <f t="shared" si="9"/>
        <v>0</v>
      </c>
      <c r="T14" s="106">
        <f t="shared" si="10"/>
        <v>0</v>
      </c>
      <c r="U14" s="107">
        <f t="shared" si="11"/>
        <v>0</v>
      </c>
      <c r="V14" s="108"/>
      <c r="W14" s="109"/>
      <c r="X14" s="22"/>
      <c r="AA14" s="8">
        <v>14</v>
      </c>
      <c r="AB14" s="23">
        <v>2</v>
      </c>
      <c r="AC14" s="24">
        <v>204</v>
      </c>
      <c r="AD14" s="25" t="s">
        <v>108</v>
      </c>
      <c r="AE14" s="23" t="s">
        <v>14</v>
      </c>
      <c r="AF14" s="23">
        <v>5.62</v>
      </c>
      <c r="AU14" s="56" t="s">
        <v>48</v>
      </c>
      <c r="AV14" s="118" t="str">
        <f>IF($K$8=AW17,("N"),IF($K$8=AW18,("N"),IF($K$8=AX17,("N"),IF($K$8=AX18,("N"),IF($K$8=AY13,("N"),IF($K$8=AY14,("N"),IF($K$8=AZ13,("N"),IF($K$8=AZ14,("N"),IF($K$8=AW36,("N"),IF($K$8=AW37,("N"),IF($K$8=AX36,("N"),IF($K$8=AX37,("N"),IF($K$8=AY32,("N"),IF($K$8=AY33,("N"),IF($K$8=AZ32,("N"),IF($K$8=AZ33,("N"),("")))))))))))))))))</f>
        <v/>
      </c>
      <c r="AW14" s="90" t="s">
        <v>109</v>
      </c>
      <c r="AX14" s="90" t="s">
        <v>110</v>
      </c>
      <c r="AY14" s="117" t="s">
        <v>111</v>
      </c>
      <c r="AZ14" s="117" t="s">
        <v>112</v>
      </c>
    </row>
    <row r="15" spans="1:53" ht="15" customHeight="1" thickBot="1" x14ac:dyDescent="0.3">
      <c r="A15" s="91" t="s">
        <v>46</v>
      </c>
      <c r="B15" s="92">
        <v>3.37</v>
      </c>
      <c r="C15" s="437"/>
      <c r="D15" s="93">
        <f t="shared" si="0"/>
        <v>0</v>
      </c>
      <c r="E15" s="94">
        <f t="shared" si="1"/>
        <v>0</v>
      </c>
      <c r="F15" s="95">
        <f t="shared" si="2"/>
        <v>3.37</v>
      </c>
      <c r="G15" s="96">
        <f t="shared" si="3"/>
        <v>0</v>
      </c>
      <c r="H15" s="97">
        <f t="shared" si="4"/>
        <v>0</v>
      </c>
      <c r="I15" s="98">
        <f t="shared" si="5"/>
        <v>0</v>
      </c>
      <c r="J15" s="98"/>
      <c r="K15" s="114"/>
      <c r="L15" s="100"/>
      <c r="M15" s="101" t="s">
        <v>113</v>
      </c>
      <c r="N15" s="92">
        <v>4.5</v>
      </c>
      <c r="O15" s="438"/>
      <c r="P15" s="102">
        <f t="shared" si="6"/>
        <v>0</v>
      </c>
      <c r="Q15" s="103">
        <f t="shared" si="7"/>
        <v>0</v>
      </c>
      <c r="R15" s="104">
        <f t="shared" si="8"/>
        <v>4.5</v>
      </c>
      <c r="S15" s="105">
        <f t="shared" si="9"/>
        <v>0</v>
      </c>
      <c r="T15" s="106">
        <f t="shared" si="10"/>
        <v>0</v>
      </c>
      <c r="U15" s="107">
        <f t="shared" si="11"/>
        <v>0</v>
      </c>
      <c r="V15" s="108"/>
      <c r="W15" s="109"/>
      <c r="X15" s="22"/>
      <c r="AA15" s="8">
        <v>15</v>
      </c>
      <c r="AB15" s="23">
        <v>2</v>
      </c>
      <c r="AC15" s="24">
        <v>205</v>
      </c>
      <c r="AD15" s="25" t="s">
        <v>113</v>
      </c>
      <c r="AE15" s="23" t="s">
        <v>14</v>
      </c>
      <c r="AF15" s="23">
        <v>4.5</v>
      </c>
      <c r="AU15" s="60" t="s">
        <v>57</v>
      </c>
      <c r="AV15" s="119" t="str">
        <f>IF($K$8=AW10,("S"),IF($K$8=AW11,("S"),IF($K$8=AW12,("S"),IF($K$8=AX10,("S"),IF($K$8=AX11,("S"),IF($K$8=AX12,("S"),IF($K$8=AY8,("S"),IF($K$8=AY9,("S"),IF($K$8=AZ8,("S"),IF($K$8=AZ9,("S"),IF($K$8=AW29,("S"),IF($K$8=AW30,("S"),IF($K$8=AW31,("S"),IF($K$8=AX29,("S"),IF($K$8=AX30,("S"),IF($K$8=AX31,("S"),IF($K$8=AY27,("S"),IF($K$8=AY28,("S"),IF($K$8=AZ27,("S"),IF($K$8=AZ28,("S"),("")))))))))))))))))))))</f>
        <v/>
      </c>
      <c r="AW15" s="90" t="s">
        <v>114</v>
      </c>
      <c r="AX15" s="90" t="s">
        <v>115</v>
      </c>
      <c r="AY15" s="120" t="s">
        <v>116</v>
      </c>
      <c r="AZ15" s="120" t="s">
        <v>117</v>
      </c>
      <c r="BA15" s="7">
        <v>8</v>
      </c>
    </row>
    <row r="16" spans="1:53" ht="15" customHeight="1" x14ac:dyDescent="0.25">
      <c r="A16" s="91" t="s">
        <v>55</v>
      </c>
      <c r="B16" s="92">
        <v>4.5</v>
      </c>
      <c r="C16" s="437"/>
      <c r="D16" s="93">
        <f t="shared" si="0"/>
        <v>0</v>
      </c>
      <c r="E16" s="94">
        <f t="shared" si="1"/>
        <v>0</v>
      </c>
      <c r="F16" s="95">
        <f t="shared" si="2"/>
        <v>4.5</v>
      </c>
      <c r="G16" s="96">
        <f t="shared" si="3"/>
        <v>0</v>
      </c>
      <c r="H16" s="97">
        <f t="shared" si="4"/>
        <v>0</v>
      </c>
      <c r="I16" s="98">
        <f t="shared" si="5"/>
        <v>0</v>
      </c>
      <c r="J16" s="98"/>
      <c r="K16" s="114"/>
      <c r="L16" s="100"/>
      <c r="M16" s="101" t="s">
        <v>118</v>
      </c>
      <c r="N16" s="92">
        <v>5.62</v>
      </c>
      <c r="O16" s="438"/>
      <c r="P16" s="102">
        <f t="shared" si="6"/>
        <v>0</v>
      </c>
      <c r="Q16" s="103">
        <f t="shared" si="7"/>
        <v>0</v>
      </c>
      <c r="R16" s="104">
        <f t="shared" si="8"/>
        <v>5.62</v>
      </c>
      <c r="S16" s="105">
        <f t="shared" si="9"/>
        <v>0</v>
      </c>
      <c r="T16" s="106">
        <f t="shared" si="10"/>
        <v>0</v>
      </c>
      <c r="U16" s="107">
        <f t="shared" si="11"/>
        <v>0</v>
      </c>
      <c r="V16" s="108"/>
      <c r="W16" s="109"/>
      <c r="X16" s="22"/>
      <c r="AA16" s="8">
        <v>16</v>
      </c>
      <c r="AB16" s="23">
        <v>2</v>
      </c>
      <c r="AC16" s="24">
        <v>206</v>
      </c>
      <c r="AD16" s="25" t="s">
        <v>118</v>
      </c>
      <c r="AE16" s="23" t="s">
        <v>14</v>
      </c>
      <c r="AF16" s="23">
        <v>5.62</v>
      </c>
      <c r="AU16" s="121"/>
      <c r="AW16" s="90" t="s">
        <v>119</v>
      </c>
      <c r="AX16" s="90" t="s">
        <v>120</v>
      </c>
      <c r="AY16" s="122" t="s">
        <v>121</v>
      </c>
      <c r="AZ16" s="122" t="s">
        <v>122</v>
      </c>
    </row>
    <row r="17" spans="1:53" ht="15" customHeight="1" x14ac:dyDescent="0.25">
      <c r="A17" s="123" t="s">
        <v>64</v>
      </c>
      <c r="B17" s="124">
        <v>1E-3</v>
      </c>
      <c r="C17" s="437"/>
      <c r="D17" s="93">
        <f t="shared" si="0"/>
        <v>0</v>
      </c>
      <c r="E17" s="94">
        <f t="shared" si="1"/>
        <v>0</v>
      </c>
      <c r="F17" s="95">
        <f t="shared" si="2"/>
        <v>1E-3</v>
      </c>
      <c r="G17" s="96">
        <f t="shared" si="3"/>
        <v>0</v>
      </c>
      <c r="H17" s="97">
        <f t="shared" si="4"/>
        <v>0</v>
      </c>
      <c r="I17" s="98">
        <f t="shared" si="5"/>
        <v>0</v>
      </c>
      <c r="J17" s="98"/>
      <c r="K17" s="125"/>
      <c r="L17" s="126"/>
      <c r="M17" s="127" t="s">
        <v>123</v>
      </c>
      <c r="N17" s="92">
        <v>3.37</v>
      </c>
      <c r="O17" s="438"/>
      <c r="P17" s="102">
        <f t="shared" si="6"/>
        <v>0</v>
      </c>
      <c r="Q17" s="103">
        <f t="shared" si="7"/>
        <v>0</v>
      </c>
      <c r="R17" s="104">
        <f t="shared" si="8"/>
        <v>3.37</v>
      </c>
      <c r="S17" s="105">
        <f t="shared" si="9"/>
        <v>0</v>
      </c>
      <c r="T17" s="106">
        <f t="shared" si="10"/>
        <v>0</v>
      </c>
      <c r="U17" s="107">
        <f t="shared" si="11"/>
        <v>0</v>
      </c>
      <c r="V17" s="108"/>
      <c r="W17" s="109"/>
      <c r="X17" s="22"/>
      <c r="AA17" s="8">
        <v>17</v>
      </c>
      <c r="AB17" s="23">
        <v>2</v>
      </c>
      <c r="AC17" s="24">
        <v>207</v>
      </c>
      <c r="AD17" s="25" t="s">
        <v>123</v>
      </c>
      <c r="AE17" s="23" t="s">
        <v>14</v>
      </c>
      <c r="AF17" s="23">
        <v>3.37</v>
      </c>
      <c r="AU17" s="79" t="str">
        <f>IF(AV18="A",("A"),IF(AV19="C",("C"),IF(AV20="E",("E"),IF(AV21="M",("M"),IF(AV22="N",("N"),IF(AV23="S",("S"),("")))))))</f>
        <v/>
      </c>
      <c r="AW17" s="117" t="s">
        <v>124</v>
      </c>
      <c r="AX17" s="117" t="s">
        <v>125</v>
      </c>
    </row>
    <row r="18" spans="1:53" ht="15" customHeight="1" x14ac:dyDescent="0.25">
      <c r="A18" s="91" t="s">
        <v>126</v>
      </c>
      <c r="B18" s="92">
        <v>3.37</v>
      </c>
      <c r="C18" s="437"/>
      <c r="D18" s="93">
        <f t="shared" si="0"/>
        <v>0</v>
      </c>
      <c r="E18" s="94">
        <f t="shared" si="1"/>
        <v>0</v>
      </c>
      <c r="F18" s="95">
        <f t="shared" si="2"/>
        <v>3.37</v>
      </c>
      <c r="G18" s="96">
        <f t="shared" si="3"/>
        <v>0</v>
      </c>
      <c r="H18" s="97">
        <f t="shared" si="4"/>
        <v>0</v>
      </c>
      <c r="I18" s="98">
        <f t="shared" si="5"/>
        <v>0</v>
      </c>
      <c r="J18" s="98"/>
      <c r="K18" s="128"/>
      <c r="L18" s="126"/>
      <c r="M18" s="127" t="s">
        <v>127</v>
      </c>
      <c r="N18" s="124">
        <v>1E-3</v>
      </c>
      <c r="O18" s="438"/>
      <c r="P18" s="102">
        <f t="shared" si="6"/>
        <v>0</v>
      </c>
      <c r="Q18" s="103">
        <f t="shared" si="7"/>
        <v>0</v>
      </c>
      <c r="R18" s="104">
        <f t="shared" si="8"/>
        <v>1E-3</v>
      </c>
      <c r="S18" s="105">
        <f t="shared" si="9"/>
        <v>0</v>
      </c>
      <c r="T18" s="106">
        <f t="shared" si="10"/>
        <v>0</v>
      </c>
      <c r="U18" s="107">
        <f t="shared" si="11"/>
        <v>0</v>
      </c>
      <c r="V18" s="108"/>
      <c r="W18" s="109"/>
      <c r="X18" s="22"/>
      <c r="AA18" s="8">
        <v>18</v>
      </c>
      <c r="AB18" s="23">
        <v>2</v>
      </c>
      <c r="AC18" s="24">
        <v>208</v>
      </c>
      <c r="AD18" s="25" t="s">
        <v>127</v>
      </c>
      <c r="AE18" s="23" t="s">
        <v>14</v>
      </c>
      <c r="AF18" s="23">
        <v>0</v>
      </c>
      <c r="AU18" s="27" t="s">
        <v>16</v>
      </c>
      <c r="AV18" s="28" t="str">
        <f>IF($K$8=AW19,("A"),IF($K$8=AW20,("A"),IF($K$8=AX19,("A"),IF($K$8=AX20,("A"),IF($K$8=AY15,("A"),IF($K$8=AY16,("A"),IF($K$8=AZ15,("A"),IF($K$8=AZ16,("A"),IF($K$8=AW38,("A"),IF($K$8=AW39,("A"),IF($K$8=AX38,("A"),IF($K$8=AY34,("A"),IF($K$8=AY35,("A"),IF($K$8=AZ34,("A"),IF($K$8=AX39,("A"),IF($K$8=AZ35,("A"),("")))))))))))))))))</f>
        <v/>
      </c>
      <c r="AW18" s="117" t="s">
        <v>128</v>
      </c>
      <c r="AX18" s="117" t="s">
        <v>129</v>
      </c>
    </row>
    <row r="19" spans="1:53" ht="15" customHeight="1" thickBot="1" x14ac:dyDescent="0.3">
      <c r="A19" s="91" t="s">
        <v>130</v>
      </c>
      <c r="B19" s="92">
        <v>3.37</v>
      </c>
      <c r="C19" s="437"/>
      <c r="D19" s="93">
        <f t="shared" si="0"/>
        <v>0</v>
      </c>
      <c r="E19" s="94">
        <f t="shared" si="1"/>
        <v>0</v>
      </c>
      <c r="F19" s="95">
        <f t="shared" si="2"/>
        <v>3.37</v>
      </c>
      <c r="G19" s="96">
        <f t="shared" si="3"/>
        <v>0</v>
      </c>
      <c r="H19" s="97">
        <f t="shared" si="4"/>
        <v>0</v>
      </c>
      <c r="I19" s="98">
        <f t="shared" si="5"/>
        <v>0</v>
      </c>
      <c r="J19" s="98"/>
      <c r="K19" s="128"/>
      <c r="L19" s="126"/>
      <c r="M19" s="129" t="s">
        <v>131</v>
      </c>
      <c r="N19" s="92">
        <v>3.37</v>
      </c>
      <c r="O19" s="438"/>
      <c r="P19" s="102">
        <f t="shared" si="6"/>
        <v>0</v>
      </c>
      <c r="Q19" s="103">
        <f t="shared" si="7"/>
        <v>0</v>
      </c>
      <c r="R19" s="104">
        <f t="shared" si="8"/>
        <v>3.37</v>
      </c>
      <c r="S19" s="105">
        <f t="shared" si="9"/>
        <v>0</v>
      </c>
      <c r="T19" s="106">
        <f t="shared" si="10"/>
        <v>0</v>
      </c>
      <c r="U19" s="107">
        <f t="shared" si="11"/>
        <v>0</v>
      </c>
      <c r="V19" s="108"/>
      <c r="W19" s="109"/>
      <c r="X19" s="22"/>
      <c r="AA19" s="8">
        <v>19</v>
      </c>
      <c r="AB19" s="23">
        <v>2</v>
      </c>
      <c r="AC19" s="24">
        <v>270</v>
      </c>
      <c r="AD19" s="130" t="s">
        <v>132</v>
      </c>
      <c r="AE19" s="130" t="s">
        <v>131</v>
      </c>
      <c r="AF19" s="23">
        <v>3.37</v>
      </c>
      <c r="AU19" s="33" t="s">
        <v>23</v>
      </c>
      <c r="AV19" s="34" t="str">
        <f>IF($K$8=AW13,("C"),IF($K$8=AW14,("C"),IF($K$8=AW15,("C"),IF($K$8=AW16,("C"),IF($K$8=AX13,("C"),IF($K$8=AX14,("C"),IF($K$8=AX15,("C"),IF($K$8=AX16,("C"),IF($K$8=AY10,("C"),IF($K$8=AY11,("C"),IF($K$8=AY12,("C"),IF($K$8=AZ10,("C"),IF($K$8=AZ11,("C"),IF($K$8=AZ12,("C"),IF($K$8=AW32,("C"),IF($K$8=AW33,("C"),IF($K$8=AW34,("C"),IF($K$8=AW35,("C"),IF($K$8=AX32,("C"),IF($K$8=AX33,("C"),IF($K$8=AX34,("C"),IF($K$8=AX35,("C"),IF($K$8=AY29,("C"),IF($K$8=AY30,("C"),IF($K$8=AY31,("C"),IF($K$8=AZ29,("C"),IF($K$8=AZ30,("C"),IF($K$8=AZ31,("C"),("")))))))))))))))))))))))))))))</f>
        <v/>
      </c>
      <c r="AW19" s="120" t="s">
        <v>133</v>
      </c>
      <c r="AX19" s="120" t="s">
        <v>134</v>
      </c>
      <c r="BA19" s="7">
        <f>BA5+BA8+BA10+BA13+BA15+BA2</f>
        <v>68</v>
      </c>
    </row>
    <row r="20" spans="1:53" ht="14.25" hidden="1" customHeight="1" x14ac:dyDescent="0.25">
      <c r="A20" s="131"/>
      <c r="B20" s="132">
        <f>SUM(B11:B19)</f>
        <v>34.851000000000006</v>
      </c>
      <c r="C20" s="133"/>
      <c r="D20" s="134"/>
      <c r="E20" s="135"/>
      <c r="F20" s="135"/>
      <c r="G20" s="135"/>
      <c r="H20" s="135"/>
      <c r="I20" s="135"/>
      <c r="J20" s="135"/>
      <c r="K20" s="136"/>
      <c r="L20" s="137"/>
      <c r="M20" s="138"/>
      <c r="N20" s="139">
        <f>SUM(N11:N19)</f>
        <v>35.970999999999997</v>
      </c>
      <c r="O20" s="133"/>
      <c r="P20" s="21"/>
      <c r="Q20" s="21"/>
      <c r="R20" s="21"/>
      <c r="S20" s="21"/>
      <c r="T20" s="21"/>
      <c r="U20" s="21"/>
      <c r="V20" s="140">
        <f>SUM(V11:V19)</f>
        <v>0</v>
      </c>
      <c r="W20" s="21"/>
      <c r="X20" s="22"/>
      <c r="AA20" s="8">
        <v>20</v>
      </c>
      <c r="AB20" s="23">
        <v>2</v>
      </c>
      <c r="AC20" s="24">
        <v>271</v>
      </c>
      <c r="AD20" s="130" t="s">
        <v>135</v>
      </c>
      <c r="AE20" s="130" t="s">
        <v>131</v>
      </c>
      <c r="AF20" s="23">
        <v>3.37</v>
      </c>
      <c r="AU20" s="37" t="s">
        <v>31</v>
      </c>
      <c r="AV20" s="38" t="str">
        <f>IF($K$8=AW6,("E"),IF($K$8=AW7,("E"),IF($K$8=AW8,("E"),IF($K$8=AW9,("E"),IF($K$8=AX6,("E"),IF($K$8=AX7,("E"),IF($K$8=AX8,("E"),IF($K$8=AX9,("E"),IF($K$8=AY5,("E"),IF($K$8=AY6,("E"),IF($K$8=AY7,("E"),IF($K$8=AZ5,("E"),IF($K$8=AZ6,("E"),IF($K$8=AZ7,("E"),IF($K$8=AW25,("E"),IF($K$8=AW26,("E"),IF($K$8=AW27,("E"),IF($K$8=AW28,("E"),IF($K$8=AX25,("E"),IF($K$8=AX26,("E"),IF($K$8=AX27,("E"),IF($K$8=AX28,("E"),IF($K$8=AY24,("E"),IF($K$8=AY25,("E"),IF($K$8=AY26,("E"),IF($K$8=AZ24,("E"),IF($K$8=AZ25,("E"),IF($K$8=AZ26,("E"),("")))))))))))))))))))))))))))))</f>
        <v/>
      </c>
      <c r="AW20" s="120" t="s">
        <v>136</v>
      </c>
      <c r="AX20" s="120" t="s">
        <v>137</v>
      </c>
    </row>
    <row r="21" spans="1:53" ht="13.5" hidden="1" customHeight="1" thickBot="1" x14ac:dyDescent="0.3">
      <c r="A21" s="131"/>
      <c r="B21" s="141"/>
      <c r="C21" s="142">
        <f>G11+G12+G13+G14+G15+G16+G17+G18+G19</f>
        <v>0</v>
      </c>
      <c r="D21" s="134"/>
      <c r="E21" s="135"/>
      <c r="F21" s="135"/>
      <c r="G21" s="135"/>
      <c r="H21" s="135"/>
      <c r="I21" s="135"/>
      <c r="J21" s="135"/>
      <c r="K21" s="137"/>
      <c r="L21" s="137"/>
      <c r="M21" s="138"/>
      <c r="N21" s="143" t="s">
        <v>138</v>
      </c>
      <c r="O21" s="144">
        <f>S11+S12+S13+S14+S15+S16+S17+S18+S19</f>
        <v>0</v>
      </c>
      <c r="P21" s="21"/>
      <c r="Q21" s="21"/>
      <c r="R21" s="21"/>
      <c r="S21" s="21"/>
      <c r="T21" s="21"/>
      <c r="U21" s="21"/>
      <c r="V21" s="140"/>
      <c r="W21" s="21"/>
      <c r="X21" s="22"/>
      <c r="AA21" s="8">
        <v>21</v>
      </c>
      <c r="AB21" s="85">
        <v>2</v>
      </c>
      <c r="AC21" s="86">
        <v>272</v>
      </c>
      <c r="AD21" s="145" t="s">
        <v>139</v>
      </c>
      <c r="AE21" s="145" t="s">
        <v>131</v>
      </c>
      <c r="AF21" s="146">
        <v>3.37</v>
      </c>
      <c r="AU21" s="46" t="s">
        <v>40</v>
      </c>
      <c r="AV21" s="47" t="str">
        <f>IF($K$8=AW2,("M"),IF($K$8=AW3,("M"),IF($K$8=AW4,("M"),IF($K$8=AW5,("M"),IF($K$8=AX2,("M"),IF($K$8=AX3,("M"),IF($K$8=AX4,("M"),IF($K$8=AX5,("M"),IF($K$8=AY2,("M"),IF($K$8=AY3,("M"),IF($K$8=AY4,("M"),IF($K$8=AZ2,("M"),IF($K$8=AZ3,("M"),IF($K$8=AZ4,("M"),IF($K$8=AW21,("M"),IF($K$8=AW22,("M"),IF($K$8=AW23,("M"),IF($K$8=AX21,("M"),IF($K$8=AX22,("M"),IF($K$8=AX23,("M"),IF($K$8=AY21,("M"),IF($K$8=AY22,("M"),IF($K$8=AY23,("M"),IF($K$8=AZ21,("M"),IF($K$8=AZ22,("M"),IF($K$8=AZ23,("M"),IF($K$8=AW24,("M"),IF($K$8=AX24,("M"),("")))))))))))))))))))))))))))))</f>
        <v/>
      </c>
      <c r="AW21" s="30" t="s">
        <v>140</v>
      </c>
      <c r="AX21" s="29" t="s">
        <v>141</v>
      </c>
      <c r="AY21" s="29" t="s">
        <v>142</v>
      </c>
      <c r="AZ21" s="29" t="s">
        <v>143</v>
      </c>
      <c r="BA21" s="7">
        <v>14</v>
      </c>
    </row>
    <row r="22" spans="1:53" s="11" customFormat="1" ht="7.5" hidden="1" customHeight="1" thickBot="1" x14ac:dyDescent="0.3">
      <c r="A22" s="131"/>
      <c r="B22" s="138"/>
      <c r="C22" s="138"/>
      <c r="D22" s="138"/>
      <c r="E22" s="138"/>
      <c r="F22" s="138"/>
      <c r="G22" s="138"/>
      <c r="H22" s="138"/>
      <c r="I22" s="138"/>
      <c r="J22" s="138"/>
      <c r="K22" s="147"/>
      <c r="L22" s="147"/>
      <c r="M22" s="138"/>
      <c r="N22" s="138"/>
      <c r="O22" s="138"/>
      <c r="P22" s="138"/>
      <c r="Q22" s="138"/>
      <c r="R22" s="138"/>
      <c r="S22" s="138"/>
      <c r="T22" s="138"/>
      <c r="U22" s="138"/>
      <c r="V22" s="54"/>
      <c r="W22" s="138"/>
      <c r="X22" s="54"/>
      <c r="AA22" s="8">
        <v>22</v>
      </c>
      <c r="AB22" s="148">
        <v>3</v>
      </c>
      <c r="AC22" s="149" t="s">
        <v>144</v>
      </c>
      <c r="AD22" s="150" t="s">
        <v>145</v>
      </c>
      <c r="AE22" s="148" t="s">
        <v>14</v>
      </c>
      <c r="AF22" s="151">
        <v>5.62</v>
      </c>
      <c r="AU22" s="56" t="s">
        <v>48</v>
      </c>
      <c r="AV22" s="57" t="str">
        <f>IF($K$8=AW17,("N"),IF($K$8=AW18,("N"),IF($K$8=AX17,("N"),IF($K$8=AX18,("N"),IF($K$8=AY13,("N"),IF($K$8=AY14,("N"),IF($K$8=AZ13,("N"),IF($K$8=AZ14,("N"),IF($K$8=AW36,("N"),IF($K$8=AW37,("N"),IF($K$8=AX36,("N"),IF($K$8=AX37,("N"),IF($K$8=AY32,("N"),IF($K$8=AY33,("N"),IF($K$8=AZ32,("N"),IF($K$8=AZ33,("N"),("")))))))))))))))))</f>
        <v/>
      </c>
      <c r="AW22" s="29" t="s">
        <v>146</v>
      </c>
      <c r="AX22" s="29" t="s">
        <v>147</v>
      </c>
      <c r="AY22" s="29" t="s">
        <v>148</v>
      </c>
      <c r="AZ22" s="29" t="s">
        <v>149</v>
      </c>
    </row>
    <row r="23" spans="1:53" s="11" customFormat="1" ht="13.5" customHeight="1" thickBot="1" x14ac:dyDescent="0.3">
      <c r="A23" s="488" t="s">
        <v>150</v>
      </c>
      <c r="B23" s="490"/>
      <c r="C23" s="490"/>
      <c r="D23" s="152"/>
      <c r="E23" s="48"/>
      <c r="F23" s="48"/>
      <c r="G23" s="48"/>
      <c r="H23" s="152"/>
      <c r="I23" s="48"/>
      <c r="J23" s="153"/>
      <c r="K23" s="152"/>
      <c r="L23" s="48"/>
      <c r="M23" s="490" t="s">
        <v>151</v>
      </c>
      <c r="N23" s="490"/>
      <c r="O23" s="491"/>
      <c r="P23" s="138"/>
      <c r="Q23" s="138"/>
      <c r="R23" s="138"/>
      <c r="S23" s="138"/>
      <c r="T23" s="138"/>
      <c r="U23" s="138"/>
      <c r="V23" s="54"/>
      <c r="W23" s="138"/>
      <c r="X23" s="54"/>
      <c r="AA23" s="8">
        <v>23</v>
      </c>
      <c r="AB23" s="154">
        <v>3</v>
      </c>
      <c r="AC23" s="155" t="s">
        <v>152</v>
      </c>
      <c r="AD23" s="156" t="s">
        <v>153</v>
      </c>
      <c r="AE23" s="154" t="s">
        <v>14</v>
      </c>
      <c r="AF23" s="157">
        <v>5.62</v>
      </c>
      <c r="AU23" s="60" t="s">
        <v>57</v>
      </c>
      <c r="AV23" s="61" t="str">
        <f>IF($K$8=AW10,("S"),IF($K$8=AW11,("S"),IF($K$8=AW12,("S"),IF($K$8=AX10,("S"),IF($K$8=AX11,("S"),IF($K$8=AX12,("S"),IF($K$8=AY8,("S"),IF($K$8=AY9,("S"),IF($K$8=AZ8,("S"),IF($K$8=AZ9,("S"),IF($K$8=AW29,("S"),IF($K$8=AW30,("S"),IF($K$8=AW31,("S"),IF($K$8=AX29,("S"),IF($K$8=AX30,("S"),IF($K$8=AX31,("S"),IF($K$8=AY27,("S"),IF($K$8=AY28,("S"),IF($K$8=AZ27,("S"),IF($K$8=AZ28,("S"),("")))))))))))))))))))))</f>
        <v/>
      </c>
      <c r="AW23" s="30" t="s">
        <v>154</v>
      </c>
      <c r="AX23" s="29" t="s">
        <v>155</v>
      </c>
      <c r="AY23" s="29" t="s">
        <v>156</v>
      </c>
      <c r="AZ23" s="29" t="s">
        <v>157</v>
      </c>
    </row>
    <row r="24" spans="1:53" s="11" customFormat="1" ht="25.5" customHeight="1" x14ac:dyDescent="0.25">
      <c r="A24" s="419" t="s">
        <v>79</v>
      </c>
      <c r="B24" s="420" t="s">
        <v>80</v>
      </c>
      <c r="C24" s="421" t="s">
        <v>81</v>
      </c>
      <c r="D24" s="422" t="s">
        <v>82</v>
      </c>
      <c r="E24" s="423" t="s">
        <v>83</v>
      </c>
      <c r="F24" s="423" t="s">
        <v>84</v>
      </c>
      <c r="G24" s="422" t="s">
        <v>85</v>
      </c>
      <c r="H24" s="422" t="s">
        <v>86</v>
      </c>
      <c r="I24" s="422" t="s">
        <v>85</v>
      </c>
      <c r="J24" s="422" t="s">
        <v>86</v>
      </c>
      <c r="K24" s="424"/>
      <c r="L24" s="425"/>
      <c r="M24" s="420" t="s">
        <v>79</v>
      </c>
      <c r="N24" s="420" t="s">
        <v>80</v>
      </c>
      <c r="O24" s="426" t="s">
        <v>81</v>
      </c>
      <c r="P24" s="160" t="s">
        <v>82</v>
      </c>
      <c r="Q24" s="162" t="s">
        <v>83</v>
      </c>
      <c r="R24" s="162" t="s">
        <v>84</v>
      </c>
      <c r="S24" s="160" t="s">
        <v>85</v>
      </c>
      <c r="T24" s="160" t="s">
        <v>86</v>
      </c>
      <c r="U24" s="160" t="s">
        <v>85</v>
      </c>
      <c r="V24" s="163" t="s">
        <v>86</v>
      </c>
      <c r="W24" s="164"/>
      <c r="X24" s="54"/>
      <c r="AA24" s="8">
        <v>24</v>
      </c>
      <c r="AB24" s="154">
        <v>3</v>
      </c>
      <c r="AC24" s="155" t="s">
        <v>158</v>
      </c>
      <c r="AD24" s="156" t="s">
        <v>159</v>
      </c>
      <c r="AE24" s="154" t="s">
        <v>14</v>
      </c>
      <c r="AF24" s="157">
        <v>4.5</v>
      </c>
      <c r="AU24" s="121"/>
      <c r="AW24" s="29" t="s">
        <v>160</v>
      </c>
      <c r="AX24" s="29" t="s">
        <v>161</v>
      </c>
      <c r="AY24" s="58" t="s">
        <v>162</v>
      </c>
      <c r="AZ24" s="58" t="s">
        <v>163</v>
      </c>
      <c r="BA24" s="11">
        <v>14</v>
      </c>
    </row>
    <row r="25" spans="1:53" s="11" customFormat="1" ht="15" customHeight="1" x14ac:dyDescent="0.25">
      <c r="A25" s="91" t="s">
        <v>145</v>
      </c>
      <c r="B25" s="92">
        <v>5.62</v>
      </c>
      <c r="C25" s="437"/>
      <c r="D25" s="165">
        <f t="shared" ref="D25:D35" si="12">IF(AND(C25&lt;=10,C25&gt;=6),(B25),(0))</f>
        <v>0</v>
      </c>
      <c r="E25" s="166">
        <f t="shared" ref="E25:E35" si="13">IF(AND(C25&lt;=5,C25&lt;&gt;""),(B25),0)</f>
        <v>0</v>
      </c>
      <c r="F25" s="167">
        <f t="shared" ref="F25:F35" si="14">IF(C25="",B25,0)</f>
        <v>5.62</v>
      </c>
      <c r="G25" s="168">
        <f t="shared" ref="G25:G35" si="15">IF(C25="X",B25,0)</f>
        <v>0</v>
      </c>
      <c r="H25" s="168">
        <f t="shared" ref="H25:H35" si="16">IF(C25="REC",B25,0)</f>
        <v>0</v>
      </c>
      <c r="I25" s="168">
        <f t="shared" ref="I25:J35" si="17">G25</f>
        <v>0</v>
      </c>
      <c r="J25" s="168">
        <f t="shared" si="17"/>
        <v>0</v>
      </c>
      <c r="K25" s="169"/>
      <c r="L25" s="138"/>
      <c r="M25" s="101" t="s">
        <v>164</v>
      </c>
      <c r="N25" s="124">
        <v>5.62</v>
      </c>
      <c r="O25" s="437"/>
      <c r="P25" s="102">
        <f t="shared" ref="P25:P33" si="18">IF(AND(O25&lt;=10,O25&gt;=6),(N25),(0))</f>
        <v>0</v>
      </c>
      <c r="Q25" s="103">
        <f t="shared" ref="Q25:Q33" si="19">IF(AND(O25&lt;=5,O25&lt;&gt;""),(N25),0)</f>
        <v>0</v>
      </c>
      <c r="R25" s="170">
        <f t="shared" ref="R25:R33" si="20">IF(O25="",N25,0)</f>
        <v>5.62</v>
      </c>
      <c r="S25" s="169">
        <f t="shared" ref="S25:S33" si="21">IF(O25="X",N25,0)</f>
        <v>0</v>
      </c>
      <c r="T25" s="169">
        <f t="shared" ref="T25:T33" si="22">IF(O25="REC",N25,0)</f>
        <v>0</v>
      </c>
      <c r="U25" s="169">
        <f t="shared" ref="U25:V33" si="23">S25</f>
        <v>0</v>
      </c>
      <c r="V25" s="171">
        <f t="shared" si="23"/>
        <v>0</v>
      </c>
      <c r="W25" s="169"/>
      <c r="X25" s="54"/>
      <c r="AA25" s="8">
        <v>25</v>
      </c>
      <c r="AB25" s="154">
        <v>3</v>
      </c>
      <c r="AC25" s="155" t="s">
        <v>165</v>
      </c>
      <c r="AD25" s="156" t="s">
        <v>166</v>
      </c>
      <c r="AE25" s="154" t="s">
        <v>14</v>
      </c>
      <c r="AF25" s="157">
        <v>6.75</v>
      </c>
      <c r="AU25" s="79" t="str">
        <f>IF(AV26="A",("A"),IF(AV27="C",("C"),IF(AV28="E",("E"),IF(AV29="M",("M"),IF(AV30="N",("N"),IF(AV31="S",("S"),("")))))))</f>
        <v/>
      </c>
      <c r="AW25" s="48" t="s">
        <v>167</v>
      </c>
      <c r="AX25" s="58" t="s">
        <v>168</v>
      </c>
      <c r="AY25" s="58" t="s">
        <v>169</v>
      </c>
      <c r="AZ25" s="58" t="s">
        <v>170</v>
      </c>
    </row>
    <row r="26" spans="1:53" s="11" customFormat="1" ht="15" customHeight="1" x14ac:dyDescent="0.25">
      <c r="A26" s="91" t="s">
        <v>153</v>
      </c>
      <c r="B26" s="92">
        <v>5.62</v>
      </c>
      <c r="C26" s="437"/>
      <c r="D26" s="165">
        <f t="shared" si="12"/>
        <v>0</v>
      </c>
      <c r="E26" s="166">
        <f t="shared" si="13"/>
        <v>0</v>
      </c>
      <c r="F26" s="167">
        <f t="shared" si="14"/>
        <v>5.62</v>
      </c>
      <c r="G26" s="168">
        <f t="shared" si="15"/>
        <v>0</v>
      </c>
      <c r="H26" s="168">
        <f t="shared" si="16"/>
        <v>0</v>
      </c>
      <c r="I26" s="168">
        <f t="shared" si="17"/>
        <v>0</v>
      </c>
      <c r="J26" s="168">
        <f t="shared" si="17"/>
        <v>0</v>
      </c>
      <c r="K26" s="169"/>
      <c r="L26" s="138"/>
      <c r="M26" s="101" t="s">
        <v>171</v>
      </c>
      <c r="N26" s="124">
        <v>5.62</v>
      </c>
      <c r="O26" s="437"/>
      <c r="P26" s="102">
        <f t="shared" si="18"/>
        <v>0</v>
      </c>
      <c r="Q26" s="103">
        <f t="shared" si="19"/>
        <v>0</v>
      </c>
      <c r="R26" s="170">
        <f t="shared" si="20"/>
        <v>5.62</v>
      </c>
      <c r="S26" s="169">
        <f t="shared" si="21"/>
        <v>0</v>
      </c>
      <c r="T26" s="169">
        <f t="shared" si="22"/>
        <v>0</v>
      </c>
      <c r="U26" s="169">
        <f t="shared" si="23"/>
        <v>0</v>
      </c>
      <c r="V26" s="171">
        <f t="shared" si="23"/>
        <v>0</v>
      </c>
      <c r="W26" s="169"/>
      <c r="X26" s="172"/>
      <c r="Y26" s="141"/>
      <c r="AA26" s="8">
        <v>26</v>
      </c>
      <c r="AB26" s="154">
        <v>3</v>
      </c>
      <c r="AC26" s="155" t="s">
        <v>172</v>
      </c>
      <c r="AD26" s="156" t="s">
        <v>173</v>
      </c>
      <c r="AE26" s="154" t="s">
        <v>14</v>
      </c>
      <c r="AF26" s="157">
        <v>3.37</v>
      </c>
      <c r="AU26" s="27" t="s">
        <v>16</v>
      </c>
      <c r="AV26" s="28" t="str">
        <f>IF($K$8=AW19,("A"),IF($K$8=AW20,("A"),IF($K$8=AX19,("A"),IF($K$8=AX20,("A"),IF($K$8=AY15,("A"),IF($K$8=AY16,("A"),IF($K$8=AZ15,("A"),IF($K$8=AZ16,("A"),IF($K$8=AW38,("A"),IF($K$8=AW39,("A"),IF($K$8=AX38,("A"),IF($K$8=AY34,("A"),IF($K$8=AY35,("A"),IF($K$8=AZ34,("A"),IF($K$8=AX39,("A"),IF($K$8=AZ35,("A"),("")))))))))))))))))</f>
        <v/>
      </c>
      <c r="AW26" s="58" t="s">
        <v>174</v>
      </c>
      <c r="AX26" s="58" t="s">
        <v>175</v>
      </c>
      <c r="AY26" s="58" t="s">
        <v>176</v>
      </c>
      <c r="AZ26" s="58" t="s">
        <v>177</v>
      </c>
    </row>
    <row r="27" spans="1:53" s="11" customFormat="1" ht="15" customHeight="1" x14ac:dyDescent="0.25">
      <c r="A27" s="91" t="s">
        <v>159</v>
      </c>
      <c r="B27" s="92">
        <v>4.5</v>
      </c>
      <c r="C27" s="437"/>
      <c r="D27" s="165">
        <f t="shared" si="12"/>
        <v>0</v>
      </c>
      <c r="E27" s="166">
        <f t="shared" si="13"/>
        <v>0</v>
      </c>
      <c r="F27" s="167">
        <f t="shared" si="14"/>
        <v>4.5</v>
      </c>
      <c r="G27" s="168">
        <f t="shared" si="15"/>
        <v>0</v>
      </c>
      <c r="H27" s="168">
        <f t="shared" si="16"/>
        <v>0</v>
      </c>
      <c r="I27" s="168">
        <f t="shared" si="17"/>
        <v>0</v>
      </c>
      <c r="J27" s="168">
        <f t="shared" si="17"/>
        <v>0</v>
      </c>
      <c r="K27" s="169"/>
      <c r="L27" s="138"/>
      <c r="M27" s="101" t="s">
        <v>178</v>
      </c>
      <c r="N27" s="124">
        <v>4.5</v>
      </c>
      <c r="O27" s="437"/>
      <c r="P27" s="102">
        <f t="shared" si="18"/>
        <v>0</v>
      </c>
      <c r="Q27" s="103">
        <f t="shared" si="19"/>
        <v>0</v>
      </c>
      <c r="R27" s="170">
        <f t="shared" si="20"/>
        <v>4.5</v>
      </c>
      <c r="S27" s="169">
        <f t="shared" si="21"/>
        <v>0</v>
      </c>
      <c r="T27" s="169">
        <f t="shared" si="22"/>
        <v>0</v>
      </c>
      <c r="U27" s="169">
        <f t="shared" si="23"/>
        <v>0</v>
      </c>
      <c r="V27" s="171">
        <f t="shared" si="23"/>
        <v>0</v>
      </c>
      <c r="W27" s="169"/>
      <c r="X27" s="54"/>
      <c r="AA27" s="8">
        <v>27</v>
      </c>
      <c r="AB27" s="154">
        <v>3</v>
      </c>
      <c r="AC27" s="155" t="s">
        <v>179</v>
      </c>
      <c r="AD27" s="156" t="s">
        <v>180</v>
      </c>
      <c r="AE27" s="154" t="s">
        <v>14</v>
      </c>
      <c r="AF27" s="157">
        <v>5.62</v>
      </c>
      <c r="AU27" s="33" t="s">
        <v>23</v>
      </c>
      <c r="AV27" s="34" t="str">
        <f>IF($K$8=AW13,("C"),IF($K$8=AW14,("C"),IF($K$8=AW15,("C"),IF($K$8=AW16,("C"),IF($K$8=AX13,("C"),IF($K$8=AX14,("C"),IF($K$8=AX15,("C"),IF($K$8=AX16,("C"),IF($K$8=AY10,("C"),IF($K$8=AY11,("C"),IF($K$8=AY12,("C"),IF($K$8=AZ10,("C"),IF($K$8=AZ11,("C"),IF($K$8=AZ12,("C"),IF($K$8=AW32,("C"),IF($K$8=AW33,("C"),IF($K$8=AW34,("C"),IF($K$8=AW35,("C"),IF($K$8=AX32,("C"),IF($K$8=AX33,("C"),IF($K$8=AX34,("C"),IF($K$8=AX35,("C"),IF($K$8=AY29,("C"),IF($K$8=AY30,("C"),IF($K$8=AY31,("C"),IF($K$8=AZ29,("C"),IF($K$8=AZ30,("C"),IF($K$8=AZ31,("C"),("")))))))))))))))))))))))))))))</f>
        <v/>
      </c>
      <c r="AW27" s="48" t="s">
        <v>181</v>
      </c>
      <c r="AX27" s="58" t="s">
        <v>182</v>
      </c>
      <c r="AY27" s="89" t="s">
        <v>183</v>
      </c>
      <c r="AZ27" s="89" t="s">
        <v>184</v>
      </c>
      <c r="BA27" s="11">
        <v>10</v>
      </c>
    </row>
    <row r="28" spans="1:53" s="11" customFormat="1" ht="15" customHeight="1" x14ac:dyDescent="0.25">
      <c r="A28" s="91" t="s">
        <v>166</v>
      </c>
      <c r="B28" s="92">
        <v>6.75</v>
      </c>
      <c r="C28" s="437"/>
      <c r="D28" s="165">
        <f t="shared" si="12"/>
        <v>0</v>
      </c>
      <c r="E28" s="166">
        <f t="shared" si="13"/>
        <v>0</v>
      </c>
      <c r="F28" s="167">
        <f t="shared" si="14"/>
        <v>6.75</v>
      </c>
      <c r="G28" s="168">
        <f t="shared" si="15"/>
        <v>0</v>
      </c>
      <c r="H28" s="168">
        <f t="shared" si="16"/>
        <v>0</v>
      </c>
      <c r="I28" s="168">
        <f t="shared" si="17"/>
        <v>0</v>
      </c>
      <c r="J28" s="168">
        <f t="shared" si="17"/>
        <v>0</v>
      </c>
      <c r="K28" s="169"/>
      <c r="L28" s="138"/>
      <c r="M28" s="101" t="s">
        <v>185</v>
      </c>
      <c r="N28" s="124">
        <v>6.75</v>
      </c>
      <c r="O28" s="437"/>
      <c r="P28" s="102">
        <f t="shared" si="18"/>
        <v>0</v>
      </c>
      <c r="Q28" s="103">
        <f t="shared" si="19"/>
        <v>0</v>
      </c>
      <c r="R28" s="170">
        <f t="shared" si="20"/>
        <v>6.75</v>
      </c>
      <c r="S28" s="169">
        <f t="shared" si="21"/>
        <v>0</v>
      </c>
      <c r="T28" s="169">
        <f t="shared" si="22"/>
        <v>0</v>
      </c>
      <c r="U28" s="169">
        <f t="shared" si="23"/>
        <v>0</v>
      </c>
      <c r="V28" s="171">
        <f t="shared" si="23"/>
        <v>0</v>
      </c>
      <c r="W28" s="169"/>
      <c r="X28" s="54"/>
      <c r="AA28" s="8">
        <v>28</v>
      </c>
      <c r="AB28" s="154">
        <v>3</v>
      </c>
      <c r="AC28" s="155" t="s">
        <v>186</v>
      </c>
      <c r="AD28" s="156" t="s">
        <v>187</v>
      </c>
      <c r="AE28" s="154" t="s">
        <v>14</v>
      </c>
      <c r="AF28" s="157">
        <v>3.37</v>
      </c>
      <c r="AU28" s="37" t="s">
        <v>31</v>
      </c>
      <c r="AV28" s="38" t="str">
        <f>IF($K$8=AW6,("E"),IF($K$8=AW7,("E"),IF($K$8=AW8,("E"),IF($K$8=AW9,("E"),IF($K$8=AX6,("E"),IF($K$8=AX7,("E"),IF($K$8=AX8,("E"),IF($K$8=AX9,("E"),IF($K$8=AY5,("E"),IF($K$8=AY6,("E"),IF($K$8=AY7,("E"),IF($K$8=AZ5,("E"),IF($K$8=AZ6,("E"),IF($K$8=AZ7,("E"),IF($K$8=AW25,("E"),IF($K$8=AW26,("E"),IF($K$8=AW27,("E"),IF($K$8=AW28,("E"),IF($K$8=AX25,("E"),IF($K$8=AX26,("E"),IF($K$8=AX27,("E"),IF($K$8=AX28,("E"),IF($K$8=AY24,("E"),IF($K$8=AY25,("E"),IF($K$8=AY26,("E"),IF($K$8=AZ24,("E"),IF($K$8=AZ25,("E"),IF($K$8=AZ26,("E"),("")))))))))))))))))))))))))))))</f>
        <v/>
      </c>
      <c r="AW28" s="58" t="s">
        <v>188</v>
      </c>
      <c r="AX28" s="58" t="s">
        <v>189</v>
      </c>
      <c r="AY28" s="89" t="s">
        <v>190</v>
      </c>
      <c r="AZ28" s="89" t="s">
        <v>191</v>
      </c>
    </row>
    <row r="29" spans="1:53" s="11" customFormat="1" ht="15" customHeight="1" x14ac:dyDescent="0.25">
      <c r="A29" s="91" t="s">
        <v>173</v>
      </c>
      <c r="B29" s="92">
        <v>3.37</v>
      </c>
      <c r="C29" s="437"/>
      <c r="D29" s="165">
        <f t="shared" si="12"/>
        <v>0</v>
      </c>
      <c r="E29" s="166">
        <f t="shared" si="13"/>
        <v>0</v>
      </c>
      <c r="F29" s="167">
        <f t="shared" si="14"/>
        <v>3.37</v>
      </c>
      <c r="G29" s="168">
        <f t="shared" si="15"/>
        <v>0</v>
      </c>
      <c r="H29" s="168">
        <f t="shared" si="16"/>
        <v>0</v>
      </c>
      <c r="I29" s="168">
        <f t="shared" si="17"/>
        <v>0</v>
      </c>
      <c r="J29" s="168">
        <f t="shared" si="17"/>
        <v>0</v>
      </c>
      <c r="K29" s="169"/>
      <c r="L29" s="138"/>
      <c r="M29" s="101" t="s">
        <v>192</v>
      </c>
      <c r="N29" s="124">
        <v>5.62</v>
      </c>
      <c r="O29" s="437"/>
      <c r="P29" s="102">
        <f t="shared" si="18"/>
        <v>0</v>
      </c>
      <c r="Q29" s="103">
        <f t="shared" si="19"/>
        <v>0</v>
      </c>
      <c r="R29" s="170">
        <f t="shared" si="20"/>
        <v>5.62</v>
      </c>
      <c r="S29" s="169">
        <f t="shared" si="21"/>
        <v>0</v>
      </c>
      <c r="T29" s="169">
        <f t="shared" si="22"/>
        <v>0</v>
      </c>
      <c r="U29" s="169">
        <f t="shared" si="23"/>
        <v>0</v>
      </c>
      <c r="V29" s="171">
        <f t="shared" si="23"/>
        <v>0</v>
      </c>
      <c r="W29" s="169"/>
      <c r="X29" s="54"/>
      <c r="AA29" s="8">
        <v>29</v>
      </c>
      <c r="AB29" s="154">
        <v>3</v>
      </c>
      <c r="AC29" s="155" t="s">
        <v>193</v>
      </c>
      <c r="AD29" s="173" t="s">
        <v>194</v>
      </c>
      <c r="AE29" s="154" t="s">
        <v>14</v>
      </c>
      <c r="AF29" s="174">
        <v>5.62</v>
      </c>
      <c r="AU29" s="46" t="s">
        <v>40</v>
      </c>
      <c r="AV29" s="47" t="str">
        <f>IF($K$8=AW2,("M"),IF($K$8=AW3,("M"),IF($K$8=AW4,("M"),IF($K$8=AW5,("M"),IF($K$8=AX2,("M"),IF($K$8=AX3,("M"),IF($K$8=AX4,("M"),IF($K$8=AX5,("M"),IF($K$8=AY2,("M"),IF($K$8=AY3,("M"),IF($K$8=AY4,("M"),IF($K$8=AZ2,("M"),IF($K$8=AZ3,("M"),IF($K$8=AZ4,("M"),IF($K$8=AW21,("M"),IF($K$8=AW22,("M"),IF($K$8=AW23,("M"),IF($K$8=AX21,("M"),IF($K$8=AX22,("M"),IF($K$8=AX23,("M"),IF($K$8=AY21,("M"),IF($K$8=AY22,("M"),IF($K$8=AY23,("M"),IF($K$8=AZ21,("M"),IF($K$8=AZ22,("M"),IF($K$8=AZ23,("M"),IF($K$8=AW24,("M"),IF($K$8=AX24,("M"),("")))))))))))))))))))))))))))))</f>
        <v/>
      </c>
      <c r="AW29" s="69" t="s">
        <v>195</v>
      </c>
      <c r="AX29" s="89" t="s">
        <v>196</v>
      </c>
      <c r="AY29" s="175" t="s">
        <v>197</v>
      </c>
      <c r="AZ29" s="175" t="s">
        <v>198</v>
      </c>
      <c r="BA29" s="11">
        <v>14</v>
      </c>
    </row>
    <row r="30" spans="1:53" s="11" customFormat="1" ht="15" customHeight="1" thickBot="1" x14ac:dyDescent="0.3">
      <c r="A30" s="91" t="s">
        <v>180</v>
      </c>
      <c r="B30" s="92">
        <v>5.62</v>
      </c>
      <c r="C30" s="437"/>
      <c r="D30" s="165">
        <f t="shared" si="12"/>
        <v>0</v>
      </c>
      <c r="E30" s="166">
        <f t="shared" si="13"/>
        <v>0</v>
      </c>
      <c r="F30" s="167">
        <f t="shared" si="14"/>
        <v>5.62</v>
      </c>
      <c r="G30" s="168">
        <f t="shared" si="15"/>
        <v>0</v>
      </c>
      <c r="H30" s="168">
        <f t="shared" si="16"/>
        <v>0</v>
      </c>
      <c r="I30" s="168">
        <f t="shared" si="17"/>
        <v>0</v>
      </c>
      <c r="J30" s="168">
        <f t="shared" si="17"/>
        <v>0</v>
      </c>
      <c r="K30" s="169"/>
      <c r="L30" s="138"/>
      <c r="M30" s="176" t="str">
        <f>IF($B$7="TECNICO EN AERONAUTICA",AD36,IF($B$7="TECNICO EN CONSTRUCCION",AD74,IF($B$7="TECNICO EN INST. Y MANTO. ELECTRICO",AD121,IF($B$7="TECNICO EN MANTENIMIENTO INDUSTRIAL",AD163,IF($B$7="TECNICO EN SISTEMAS AUTOMOTRICES",AD206,IF($B$7="TECNICO EN SOLDADURA INDUSTRIAL",AD248,("")))))))</f>
        <v/>
      </c>
      <c r="N30" s="177" t="str">
        <f>IF($B$7="TECNICO EN AERONAUTICA",AF36,IF($B$7="TECNICO EN CONSTRUCCION",AF74,IF($B$7="TECNICO EN INST. Y MANTO. ELECTRICO",AF121,IF($B$7="TECNICO EN MANTENIMIENTO INDUSTRIAL",AF163,IF($B$7="TECNICO EN SISTEMAS AUTOMOTRICES",AF206,IF($B$7="TECNICO EN SOLDADURA INDUSTRIAL",AF248,("")))))))</f>
        <v/>
      </c>
      <c r="O30" s="437"/>
      <c r="P30" s="102">
        <f t="shared" si="18"/>
        <v>0</v>
      </c>
      <c r="Q30" s="103">
        <f t="shared" si="19"/>
        <v>0</v>
      </c>
      <c r="R30" s="170" t="str">
        <f t="shared" si="20"/>
        <v/>
      </c>
      <c r="S30" s="169">
        <f t="shared" si="21"/>
        <v>0</v>
      </c>
      <c r="T30" s="169">
        <f t="shared" si="22"/>
        <v>0</v>
      </c>
      <c r="U30" s="169">
        <f t="shared" si="23"/>
        <v>0</v>
      </c>
      <c r="V30" s="171">
        <f t="shared" si="23"/>
        <v>0</v>
      </c>
      <c r="W30" s="169"/>
      <c r="X30" s="54"/>
      <c r="AA30" s="8">
        <v>30</v>
      </c>
      <c r="AB30" s="178">
        <v>3</v>
      </c>
      <c r="AC30" s="179" t="s">
        <v>199</v>
      </c>
      <c r="AD30" s="180" t="s">
        <v>200</v>
      </c>
      <c r="AE30" s="178" t="s">
        <v>14</v>
      </c>
      <c r="AF30" s="181">
        <v>6.75</v>
      </c>
      <c r="AU30" s="56" t="s">
        <v>48</v>
      </c>
      <c r="AV30" s="57" t="str">
        <f>IF($K$8=AW17,("N"),IF($K$8=AW18,("N"),IF($K$8=AX17,("N"),IF($K$8=AX18,("N"),IF($K$8=AY13,("N"),IF($K$8=AY14,("N"),IF($K$8=AZ13,("N"),IF($K$8=AZ14,("N"),IF($K$8=AW36,("N"),IF($K$8=AW37,("N"),IF($K$8=AX36,("N"),IF($K$8=AX37,("N"),IF($K$8=AY32,("N"),IF($K$8=AY33,("N"),IF($K$8=AZ32,("N"),IF($K$8=AZ33,("N"),("")))))))))))))))))</f>
        <v/>
      </c>
      <c r="AW30" s="89" t="s">
        <v>201</v>
      </c>
      <c r="AX30" s="89" t="s">
        <v>202</v>
      </c>
      <c r="AY30" s="175" t="s">
        <v>203</v>
      </c>
      <c r="AZ30" s="175" t="s">
        <v>204</v>
      </c>
    </row>
    <row r="31" spans="1:53" s="11" customFormat="1" ht="15" customHeight="1" thickBot="1" x14ac:dyDescent="0.3">
      <c r="A31" s="182" t="s">
        <v>187</v>
      </c>
      <c r="B31" s="92">
        <v>3.37</v>
      </c>
      <c r="C31" s="437"/>
      <c r="D31" s="165">
        <f t="shared" si="12"/>
        <v>0</v>
      </c>
      <c r="E31" s="166">
        <f t="shared" si="13"/>
        <v>0</v>
      </c>
      <c r="F31" s="167">
        <f t="shared" si="14"/>
        <v>3.37</v>
      </c>
      <c r="G31" s="168">
        <f t="shared" si="15"/>
        <v>0</v>
      </c>
      <c r="H31" s="168">
        <f t="shared" si="16"/>
        <v>0</v>
      </c>
      <c r="I31" s="168">
        <f t="shared" si="17"/>
        <v>0</v>
      </c>
      <c r="J31" s="168">
        <f t="shared" si="17"/>
        <v>0</v>
      </c>
      <c r="K31" s="169"/>
      <c r="L31" s="138"/>
      <c r="M31" s="183" t="str">
        <f>IF($B$7="TECNICO EN AERONAUTICA",AD37,IF($B$7="TECNICO EN CONSTRUCCION",AD75,IF($B$7="TECNICO EN INST. Y MANTO. ELECTRICO",AD122,IF($B$7="TECNICO EN MANTENIMIENTO INDUSTRIAL",AD164,IF($B$7="TECNICO EN SISTEMAS AUTOMOTRICES",AD207,IF($B$7="TECNICO EN SOLDADURA INDUSTRIAL",AD249,("")))))))</f>
        <v/>
      </c>
      <c r="N31" s="177" t="str">
        <f>IF($B$7="TECNICO EN AERONAUTICA",AF37,IF($B$7="TECNICO EN CONSTRUCCION",AF75,IF($B$7="TECNICO EN INST. Y MANTO. ELECTRICO",AF122,IF($B$7="TECNICO EN MANTENIMIENTO INDUSTRIAL",AF164,IF($B$7="TECNICO EN SISTEMAS AUTOMOTRICES",AF207,IF($B$7="TECNICO EN SOLDADURA INDUSTRIAL",AF249,("")))))))</f>
        <v/>
      </c>
      <c r="O31" s="437"/>
      <c r="P31" s="102">
        <f t="shared" si="18"/>
        <v>0</v>
      </c>
      <c r="Q31" s="103">
        <f t="shared" si="19"/>
        <v>0</v>
      </c>
      <c r="R31" s="170" t="str">
        <f t="shared" si="20"/>
        <v/>
      </c>
      <c r="S31" s="169">
        <f t="shared" si="21"/>
        <v>0</v>
      </c>
      <c r="T31" s="169">
        <f t="shared" si="22"/>
        <v>0</v>
      </c>
      <c r="U31" s="169">
        <f t="shared" si="23"/>
        <v>0</v>
      </c>
      <c r="V31" s="171">
        <f t="shared" si="23"/>
        <v>0</v>
      </c>
      <c r="W31" s="169"/>
      <c r="X31" s="54"/>
      <c r="AA31" s="8">
        <v>31</v>
      </c>
      <c r="AB31" s="148">
        <v>4</v>
      </c>
      <c r="AC31" s="149" t="s">
        <v>205</v>
      </c>
      <c r="AD31" s="150" t="s">
        <v>164</v>
      </c>
      <c r="AE31" s="148" t="s">
        <v>14</v>
      </c>
      <c r="AF31" s="151">
        <v>5.62</v>
      </c>
      <c r="AU31" s="60" t="s">
        <v>57</v>
      </c>
      <c r="AV31" s="61" t="str">
        <f>IF($K$8=AW10,("S"),IF($K$8=AW11,("S"),IF($K$8=AW12,("S"),IF($K$8=AX10,("S"),IF($K$8=AX11,("S"),IF($K$8=AX12,("S"),IF($K$8=AY8,("S"),IF($K$8=AY9,("S"),IF($K$8=AZ8,("S"),IF($K$8=AZ9,("S"),IF($K$8=AW29,("S"),IF($K$8=AW30,("S"),IF($K$8=AW31,("S"),IF($K$8=AX29,("S"),IF($K$8=AX30,("S"),IF($K$8=AX31,("S"),IF($K$8=AY27,("S"),IF($K$8=AY28,("S"),IF($K$8=AZ27,("S"),IF($K$8=AZ28,("S"),("")))))))))))))))))))))</f>
        <v/>
      </c>
      <c r="AW31" s="69" t="s">
        <v>206</v>
      </c>
      <c r="AX31" s="69" t="s">
        <v>207</v>
      </c>
      <c r="AY31" s="90" t="s">
        <v>208</v>
      </c>
      <c r="AZ31" s="90" t="s">
        <v>209</v>
      </c>
    </row>
    <row r="32" spans="1:53" s="11" customFormat="1" ht="15" customHeight="1" x14ac:dyDescent="0.25">
      <c r="A32" s="183" t="str">
        <f>IF($B$7="TECNICO EN AERONAUTICA",AD29,IF($B$7="TECNICO EN CONSTRUCCION",AD64,IF($B$7="TECNICO EN INST. Y MANTO. ELECTRICO",AD111,IF($B$7="TECNICO EN MANTENIMIENTO INDUSTRIAL",AD155,IF($B$7="TECNICO EN SISTEMAS AUTOMOTRICES",AD199,IF($B$7="TECNICO EN SOLDADURA INDUSTRIAL",AD238,("")))))))</f>
        <v/>
      </c>
      <c r="B32" s="177" t="str">
        <f>IF($B$7="TECNICO EN AERONAUTICA",AF29,IF($B$7="TECNICO EN CONSTRUCCION",AF64,IF($B$7="TECNICO EN INST. Y MANTO. ELECTRICO",AF111,IF($B$7="TECNICO EN MANTENIMIENTO INDUSTRIAL",AF155,IF($B$7="TECNICO EN SISTEMAS AUTOMOTRICES",AF199,IF($B$7="TECNICO EN SOLDADURA INDUSTRIAL",AF238,("")))))))</f>
        <v/>
      </c>
      <c r="C32" s="437"/>
      <c r="D32" s="165">
        <f t="shared" si="12"/>
        <v>0</v>
      </c>
      <c r="E32" s="166">
        <f t="shared" si="13"/>
        <v>0</v>
      </c>
      <c r="F32" s="167" t="str">
        <f t="shared" si="14"/>
        <v/>
      </c>
      <c r="G32" s="168">
        <f t="shared" si="15"/>
        <v>0</v>
      </c>
      <c r="H32" s="168">
        <f t="shared" si="16"/>
        <v>0</v>
      </c>
      <c r="I32" s="168">
        <f t="shared" si="17"/>
        <v>0</v>
      </c>
      <c r="J32" s="168">
        <f t="shared" si="17"/>
        <v>0</v>
      </c>
      <c r="K32" s="169"/>
      <c r="L32" s="138"/>
      <c r="M32" s="183" t="str">
        <f>IF($B$7="TECNICO EN AERONAUTICA",AD38,IF($B$7="TECNICO EN CONSTRUCCION",AD76,IF($B$7="TECNICO EN INST. Y MANTO. ELECTRICO",AD123,IF($B$7="TECNICO EN MANTENIMIENTO INDUSTRIAL",AD165,IF($B$7="TECNICO EN SISTEMAS AUTOMOTRICES",AD208,IF($B$7="TECNICO EN SOLDADURA INDUSTRIAL",AD250,("")))))))</f>
        <v/>
      </c>
      <c r="N32" s="177" t="str">
        <f>IF($B$7="TECNICO EN AERONAUTICA",AF38,IF($B$7="TECNICO EN CONSTRUCCION",AF76,IF($B$7="TECNICO EN INST. Y MANTO. ELECTRICO",AF123,IF($B$7="TECNICO EN MANTENIMIENTO INDUSTRIAL",AF165,IF($B$7="TECNICO EN SISTEMAS AUTOMOTRICES",AF208,IF($B$7="TECNICO EN SOLDADURA INDUSTRIAL",AF250,("")))))))</f>
        <v/>
      </c>
      <c r="O32" s="437"/>
      <c r="P32" s="102">
        <f t="shared" si="18"/>
        <v>0</v>
      </c>
      <c r="Q32" s="103">
        <f t="shared" si="19"/>
        <v>0</v>
      </c>
      <c r="R32" s="170" t="str">
        <f t="shared" si="20"/>
        <v/>
      </c>
      <c r="S32" s="169">
        <f t="shared" si="21"/>
        <v>0</v>
      </c>
      <c r="T32" s="169">
        <f t="shared" si="22"/>
        <v>0</v>
      </c>
      <c r="U32" s="169">
        <f t="shared" si="23"/>
        <v>0</v>
      </c>
      <c r="V32" s="171">
        <f t="shared" si="23"/>
        <v>0</v>
      </c>
      <c r="W32" s="169"/>
      <c r="X32" s="54"/>
      <c r="AA32" s="8">
        <v>32</v>
      </c>
      <c r="AB32" s="154">
        <v>4</v>
      </c>
      <c r="AC32" s="155" t="s">
        <v>210</v>
      </c>
      <c r="AD32" s="156" t="s">
        <v>171</v>
      </c>
      <c r="AE32" s="154" t="s">
        <v>14</v>
      </c>
      <c r="AF32" s="157">
        <v>5.62</v>
      </c>
      <c r="AW32" s="175" t="s">
        <v>211</v>
      </c>
      <c r="AX32" s="175" t="s">
        <v>212</v>
      </c>
      <c r="AY32" s="184" t="s">
        <v>213</v>
      </c>
      <c r="AZ32" s="184" t="s">
        <v>214</v>
      </c>
      <c r="BA32" s="11">
        <v>8</v>
      </c>
    </row>
    <row r="33" spans="1:53" s="11" customFormat="1" ht="15" customHeight="1" x14ac:dyDescent="0.25">
      <c r="A33" s="185" t="str">
        <f>IF($B$7="TECNICO EN AERONAUTICA",AD30,IF($B$7="TECNICO EN CONSTRUCCION",AD65,IF($B$7="TECNICO EN INST. Y MANTO. ELECTRICO",AD112,IF($B$7="TECNICO EN MANTENIMIENTO INDUSTRIAL",AD156,IF($B$7="TECNICO EN SISTEMAS AUTOMOTRICES",AD200,IF($B$7="TECNICO EN SOLDADURA INDUSTRIAL",AD239,("")))))))</f>
        <v/>
      </c>
      <c r="B33" s="177" t="str">
        <f>IF($B$7="TECNICO EN AERONAUTICA",AF30,IF($B$7="TECNICO EN CONSTRUCCION",AF65,IF($B$7="TECNICO EN INST. Y MANTO. ELECTRICO",AF112,IF($B$7="TECNICO EN MANTENIMIENTO INDUSTRIAL",AF156,IF($B$7="TECNICO EN SISTEMAS AUTOMOTRICES",AF200,IF($B$7="TECNICO EN SOLDADURA INDUSTRIAL",AF239,("")))))))</f>
        <v/>
      </c>
      <c r="C33" s="437"/>
      <c r="D33" s="165">
        <f t="shared" si="12"/>
        <v>0</v>
      </c>
      <c r="E33" s="166">
        <f t="shared" si="13"/>
        <v>0</v>
      </c>
      <c r="F33" s="167" t="str">
        <f t="shared" si="14"/>
        <v/>
      </c>
      <c r="G33" s="168">
        <f t="shared" si="15"/>
        <v>0</v>
      </c>
      <c r="H33" s="168">
        <f t="shared" si="16"/>
        <v>0</v>
      </c>
      <c r="I33" s="168">
        <f t="shared" si="17"/>
        <v>0</v>
      </c>
      <c r="J33" s="168">
        <f t="shared" si="17"/>
        <v>0</v>
      </c>
      <c r="K33" s="169"/>
      <c r="L33" s="138"/>
      <c r="M33" s="183" t="str">
        <f>IF($B$7="TECNICO EN AERONAUTICA",AD277,IF($B$7="TECNICO EN CONSTRUCCION",AD77,IF($B$7="TECNICO EN INST. Y MANTO. ELECTRICO",AD124,IF($B$7="TECNICO EN MANTENIMIENTO INDUSTRIAL",AD166,IF($B$7="TECNICO EN SISTEMAS AUTOMOTRICES",AD277,IF($B$7="TECNICO EN SOLDADURA INDUSTRIAL",AD251,("")))))))</f>
        <v/>
      </c>
      <c r="N33" s="177" t="str">
        <f>IF($B$7="TECNICO EN AERONAUTICA",AF277,IF($B$7="TECNICO EN CONSTRUCCION",AF77,IF($B$7="TECNICO EN INST. Y MANTO. ELECTRICO",AF124,IF($B$7="TECNICO EN MANTENIMIENTO INDUSTRIAL",AF166,IF($B$7="TECNICO EN SISTEMAS AUTOMOTRICES",AF277,IF($B$7="TECNICO EN SOLDADURA INDUSTRIAL",AF251,("")))))))</f>
        <v/>
      </c>
      <c r="O33" s="437"/>
      <c r="P33" s="102">
        <f t="shared" si="18"/>
        <v>0</v>
      </c>
      <c r="Q33" s="103">
        <f t="shared" si="19"/>
        <v>0</v>
      </c>
      <c r="R33" s="170" t="str">
        <f t="shared" si="20"/>
        <v/>
      </c>
      <c r="S33" s="169">
        <f t="shared" si="21"/>
        <v>0</v>
      </c>
      <c r="T33" s="169">
        <f t="shared" si="22"/>
        <v>0</v>
      </c>
      <c r="U33" s="169">
        <f t="shared" si="23"/>
        <v>0</v>
      </c>
      <c r="V33" s="171">
        <f t="shared" si="23"/>
        <v>0</v>
      </c>
      <c r="W33" s="169"/>
      <c r="X33" s="54"/>
      <c r="AA33" s="8">
        <v>33</v>
      </c>
      <c r="AB33" s="154">
        <v>4</v>
      </c>
      <c r="AC33" s="155" t="s">
        <v>215</v>
      </c>
      <c r="AD33" s="156" t="s">
        <v>178</v>
      </c>
      <c r="AE33" s="154" t="s">
        <v>14</v>
      </c>
      <c r="AF33" s="157">
        <v>4.5</v>
      </c>
      <c r="AW33" s="90" t="s">
        <v>216</v>
      </c>
      <c r="AX33" s="90" t="s">
        <v>217</v>
      </c>
      <c r="AY33" s="117" t="s">
        <v>218</v>
      </c>
      <c r="AZ33" s="117" t="s">
        <v>219</v>
      </c>
    </row>
    <row r="34" spans="1:53" s="11" customFormat="1" ht="15" customHeight="1" x14ac:dyDescent="0.25">
      <c r="A34" s="186" t="str">
        <f>IF($B$7="TECNICO EN AERONAUTICA",AD277,IF($B$7="TECNICO EN CONSTRUCCION",AD66,IF($B$7="TECNICO EN INST. Y MANTO. ELECTRICO",AD113,IF($B$7="TECNICO EN MANTENIMIENTO INDUSTRIAL",AD157,IF($B$7="TECNICO EN SISTEMAS AUTOMOTRICES",AD277,IF($B$7="TECNICO EN SOLDADURA INDUSTRIAL",AD240,("")))))))</f>
        <v/>
      </c>
      <c r="B34" s="177" t="str">
        <f>IF($B$7="TECNICO EN AERONAUTICA",AF277,IF($B$7="TECNICO EN CONSTRUCCION",AF66,IF($B$7="TECNICO EN INST. Y MANTO. ELECTRICO",AF113,IF($B$7="TECNICO EN MANTENIMIENTO INDUSTRIAL",AF157,IF($B$7="TECNICO EN SISTEMAS AUTOMOTRICES",AF277,IF($B$7="TECNICO EN SOLDADURA INDUSTRIAL",AF240,("")))))))</f>
        <v/>
      </c>
      <c r="C34" s="437"/>
      <c r="D34" s="165">
        <f t="shared" si="12"/>
        <v>0</v>
      </c>
      <c r="E34" s="166">
        <f t="shared" si="13"/>
        <v>0</v>
      </c>
      <c r="F34" s="167" t="str">
        <f t="shared" si="14"/>
        <v/>
      </c>
      <c r="G34" s="168">
        <f t="shared" si="15"/>
        <v>0</v>
      </c>
      <c r="H34" s="168">
        <f t="shared" si="16"/>
        <v>0</v>
      </c>
      <c r="I34" s="168">
        <f t="shared" si="17"/>
        <v>0</v>
      </c>
      <c r="J34" s="168">
        <f t="shared" si="17"/>
        <v>0</v>
      </c>
      <c r="K34" s="187"/>
      <c r="L34" s="188"/>
      <c r="M34" s="138"/>
      <c r="N34" s="189">
        <f>SUM(N25:N33)</f>
        <v>28.110000000000003</v>
      </c>
      <c r="O34" s="190"/>
      <c r="P34" s="138"/>
      <c r="Q34" s="138"/>
      <c r="R34" s="138"/>
      <c r="S34" s="138"/>
      <c r="T34" s="138"/>
      <c r="U34" s="138"/>
      <c r="V34" s="54"/>
      <c r="W34" s="138"/>
      <c r="X34" s="54"/>
      <c r="AA34" s="8">
        <v>34</v>
      </c>
      <c r="AB34" s="154">
        <v>4</v>
      </c>
      <c r="AC34" s="155" t="s">
        <v>220</v>
      </c>
      <c r="AD34" s="156" t="s">
        <v>185</v>
      </c>
      <c r="AE34" s="154" t="s">
        <v>14</v>
      </c>
      <c r="AF34" s="157">
        <v>6.75</v>
      </c>
      <c r="AW34" s="175" t="s">
        <v>221</v>
      </c>
      <c r="AX34" s="175" t="s">
        <v>222</v>
      </c>
      <c r="AY34" s="122" t="s">
        <v>223</v>
      </c>
      <c r="AZ34" s="122" t="s">
        <v>224</v>
      </c>
      <c r="BA34" s="11">
        <v>8</v>
      </c>
    </row>
    <row r="35" spans="1:53" s="11" customFormat="1" ht="15" customHeight="1" x14ac:dyDescent="0.25">
      <c r="A35" s="183" t="str">
        <f>IF($B$7="TECNICO EN AERONAUTICA",AD277,IF($B$7="TECNICO EN CONSTRUCCION",AD67,IF($B$7="TECNICO EN INST. Y MANTO. ELECTRICO",AD277,IF($B$7="TECNICO EN MANTENIMIENTO INDUSTRIAL",AD277,IF($B$7="TECNICO EN SISTEMAS AUTOMOTRICES",AD277,IF($B$7="TECNICO EN SOLDADURA INDUSTRIAL",AD277,("")))))))</f>
        <v/>
      </c>
      <c r="B35" s="177" t="str">
        <f>IF($B$7="TECNICO EN AERONAUTICA",AF277,IF($B$7="TECNICO EN CONSTRUCCION",AF67,IF($B$7="TECNICO EN INST. Y MANTO. ELECTRICO",AF277,IF($B$7="TECNICO EN MANTENIMIENTO INDUSTRIAL",AF277,IF($B$7="TECNICO EN SISTEMAS AUTOMOTRICES",AF277,IF($B$7="TECNICO EN SOLDADURA INDUSTRIAL",AF277,("")))))))</f>
        <v/>
      </c>
      <c r="C35" s="437"/>
      <c r="D35" s="165">
        <f t="shared" si="12"/>
        <v>0</v>
      </c>
      <c r="E35" s="166">
        <f t="shared" si="13"/>
        <v>0</v>
      </c>
      <c r="F35" s="167" t="str">
        <f t="shared" si="14"/>
        <v/>
      </c>
      <c r="G35" s="168">
        <f t="shared" si="15"/>
        <v>0</v>
      </c>
      <c r="H35" s="168">
        <f t="shared" si="16"/>
        <v>0</v>
      </c>
      <c r="I35" s="168">
        <f t="shared" si="17"/>
        <v>0</v>
      </c>
      <c r="J35" s="168">
        <f t="shared" si="17"/>
        <v>0</v>
      </c>
      <c r="K35" s="492"/>
      <c r="L35" s="492"/>
      <c r="M35" s="138"/>
      <c r="N35" s="191"/>
      <c r="O35" s="54"/>
      <c r="P35" s="138"/>
      <c r="Q35" s="138"/>
      <c r="R35" s="138"/>
      <c r="S35" s="138"/>
      <c r="T35" s="138"/>
      <c r="U35" s="138"/>
      <c r="V35" s="54"/>
      <c r="W35" s="138"/>
      <c r="X35" s="54"/>
      <c r="AA35" s="8">
        <v>35</v>
      </c>
      <c r="AB35" s="154">
        <v>4</v>
      </c>
      <c r="AC35" s="155" t="s">
        <v>225</v>
      </c>
      <c r="AD35" s="156" t="s">
        <v>192</v>
      </c>
      <c r="AE35" s="154" t="s">
        <v>14</v>
      </c>
      <c r="AF35" s="157">
        <v>5.62</v>
      </c>
      <c r="AW35" s="175" t="s">
        <v>226</v>
      </c>
      <c r="AX35" s="175" t="s">
        <v>227</v>
      </c>
      <c r="AY35" s="122" t="s">
        <v>228</v>
      </c>
      <c r="AZ35" s="122" t="s">
        <v>229</v>
      </c>
    </row>
    <row r="36" spans="1:53" s="11" customFormat="1" ht="9" hidden="1" customHeight="1" x14ac:dyDescent="0.25">
      <c r="A36" s="131"/>
      <c r="B36" s="192">
        <f>SUM(B25:B35)</f>
        <v>34.85</v>
      </c>
      <c r="C36" s="193"/>
      <c r="D36" s="134"/>
      <c r="E36" s="134"/>
      <c r="F36" s="134"/>
      <c r="G36" s="134"/>
      <c r="H36" s="134"/>
      <c r="I36" s="134"/>
      <c r="J36" s="134"/>
      <c r="K36" s="194"/>
      <c r="L36" s="138"/>
      <c r="M36" s="188"/>
      <c r="N36" s="195"/>
      <c r="O36" s="54"/>
      <c r="P36" s="138"/>
      <c r="Q36" s="138"/>
      <c r="R36" s="138"/>
      <c r="S36" s="138"/>
      <c r="T36" s="138"/>
      <c r="U36" s="138"/>
      <c r="V36" s="54"/>
      <c r="W36" s="138"/>
      <c r="X36" s="54"/>
      <c r="AA36" s="8">
        <v>36</v>
      </c>
      <c r="AB36" s="196">
        <v>4</v>
      </c>
      <c r="AC36" s="155" t="s">
        <v>230</v>
      </c>
      <c r="AD36" s="173" t="s">
        <v>231</v>
      </c>
      <c r="AE36" s="196" t="s">
        <v>14</v>
      </c>
      <c r="AF36" s="174">
        <v>7.87</v>
      </c>
      <c r="AW36" s="184" t="s">
        <v>232</v>
      </c>
      <c r="AX36" s="184" t="s">
        <v>233</v>
      </c>
      <c r="BA36" s="11">
        <f>BA21+BA24+BA27+BA29+BA32+BA34</f>
        <v>68</v>
      </c>
    </row>
    <row r="37" spans="1:53" s="11" customFormat="1" ht="11.25" hidden="1" customHeight="1" thickBot="1" x14ac:dyDescent="0.3">
      <c r="A37" s="197"/>
      <c r="B37" s="198" t="s">
        <v>138</v>
      </c>
      <c r="C37" s="199">
        <f>G25+G26+G27+G28+G29+G30+G31+G32+G33+G34+G35</f>
        <v>0</v>
      </c>
      <c r="D37" s="200"/>
      <c r="E37" s="200"/>
      <c r="F37" s="200"/>
      <c r="G37" s="200"/>
      <c r="H37" s="200"/>
      <c r="I37" s="200"/>
      <c r="J37" s="200"/>
      <c r="K37" s="201"/>
      <c r="L37" s="202"/>
      <c r="M37" s="202"/>
      <c r="N37" s="198" t="s">
        <v>138</v>
      </c>
      <c r="O37" s="203">
        <f>S25+S26+S27+S28+S29+S30+S31+S32+S33</f>
        <v>0</v>
      </c>
      <c r="P37" s="138"/>
      <c r="Q37" s="138"/>
      <c r="R37" s="138"/>
      <c r="S37" s="138"/>
      <c r="T37" s="138"/>
      <c r="U37" s="138"/>
      <c r="V37" s="54"/>
      <c r="W37" s="138"/>
      <c r="X37" s="54"/>
      <c r="AA37" s="8">
        <v>37</v>
      </c>
      <c r="AB37" s="154">
        <v>4</v>
      </c>
      <c r="AC37" s="155" t="s">
        <v>234</v>
      </c>
      <c r="AD37" s="173" t="s">
        <v>235</v>
      </c>
      <c r="AE37" s="154" t="s">
        <v>14</v>
      </c>
      <c r="AF37" s="174">
        <v>5.62</v>
      </c>
      <c r="AW37" s="184" t="s">
        <v>236</v>
      </c>
      <c r="AX37" s="184" t="s">
        <v>237</v>
      </c>
    </row>
    <row r="38" spans="1:53" s="11" customFormat="1" ht="12.75" customHeight="1" thickBot="1" x14ac:dyDescent="0.3">
      <c r="A38" s="493" t="s">
        <v>238</v>
      </c>
      <c r="B38" s="489"/>
      <c r="C38" s="489"/>
      <c r="D38" s="204"/>
      <c r="E38" s="204"/>
      <c r="F38" s="204"/>
      <c r="G38" s="204"/>
      <c r="H38" s="204"/>
      <c r="I38" s="204"/>
      <c r="J38" s="204"/>
      <c r="K38" s="205"/>
      <c r="L38" s="206"/>
      <c r="M38" s="489" t="s">
        <v>239</v>
      </c>
      <c r="N38" s="489"/>
      <c r="O38" s="494"/>
      <c r="P38" s="161"/>
      <c r="Q38" s="161"/>
      <c r="R38" s="161"/>
      <c r="S38" s="161"/>
      <c r="T38" s="161"/>
      <c r="U38" s="161"/>
      <c r="V38" s="207"/>
      <c r="W38" s="138"/>
      <c r="X38" s="54"/>
      <c r="AA38" s="8">
        <v>38</v>
      </c>
      <c r="AB38" s="178">
        <v>4</v>
      </c>
      <c r="AC38" s="179" t="s">
        <v>240</v>
      </c>
      <c r="AD38" s="180" t="s">
        <v>241</v>
      </c>
      <c r="AE38" s="178" t="s">
        <v>14</v>
      </c>
      <c r="AF38" s="181">
        <v>3.37</v>
      </c>
      <c r="AW38" s="122" t="s">
        <v>242</v>
      </c>
      <c r="AX38" s="122" t="s">
        <v>243</v>
      </c>
    </row>
    <row r="39" spans="1:53" s="11" customFormat="1" ht="22.5" customHeight="1" x14ac:dyDescent="0.25">
      <c r="A39" s="419" t="s">
        <v>79</v>
      </c>
      <c r="B39" s="420" t="s">
        <v>80</v>
      </c>
      <c r="C39" s="421" t="s">
        <v>81</v>
      </c>
      <c r="D39" s="422" t="s">
        <v>82</v>
      </c>
      <c r="E39" s="423" t="s">
        <v>83</v>
      </c>
      <c r="F39" s="423" t="s">
        <v>84</v>
      </c>
      <c r="G39" s="422" t="s">
        <v>85</v>
      </c>
      <c r="H39" s="422" t="s">
        <v>86</v>
      </c>
      <c r="I39" s="422" t="s">
        <v>85</v>
      </c>
      <c r="J39" s="422" t="s">
        <v>86</v>
      </c>
      <c r="K39" s="424"/>
      <c r="L39" s="425"/>
      <c r="M39" s="420" t="s">
        <v>79</v>
      </c>
      <c r="N39" s="420" t="s">
        <v>80</v>
      </c>
      <c r="O39" s="426" t="s">
        <v>81</v>
      </c>
      <c r="P39" s="158" t="s">
        <v>82</v>
      </c>
      <c r="Q39" s="159" t="s">
        <v>83</v>
      </c>
      <c r="R39" s="159" t="s">
        <v>84</v>
      </c>
      <c r="S39" s="160" t="s">
        <v>85</v>
      </c>
      <c r="T39" s="158" t="s">
        <v>86</v>
      </c>
      <c r="U39" s="160" t="s">
        <v>85</v>
      </c>
      <c r="V39" s="163" t="s">
        <v>86</v>
      </c>
      <c r="W39" s="164"/>
      <c r="X39" s="54"/>
      <c r="AA39" s="8">
        <v>39</v>
      </c>
      <c r="AB39" s="148">
        <v>5</v>
      </c>
      <c r="AC39" s="149" t="s">
        <v>244</v>
      </c>
      <c r="AD39" s="150" t="s">
        <v>245</v>
      </c>
      <c r="AE39" s="148" t="s">
        <v>14</v>
      </c>
      <c r="AF39" s="151">
        <v>5.62</v>
      </c>
      <c r="AW39" s="122" t="s">
        <v>246</v>
      </c>
      <c r="AX39" s="122" t="s">
        <v>247</v>
      </c>
    </row>
    <row r="40" spans="1:53" s="11" customFormat="1" ht="15" customHeight="1" x14ac:dyDescent="0.25">
      <c r="A40" s="91" t="s">
        <v>245</v>
      </c>
      <c r="B40" s="92">
        <v>5.62</v>
      </c>
      <c r="C40" s="437"/>
      <c r="D40" s="165">
        <f t="shared" ref="D40:D48" si="24">IF(AND(C40&lt;=10,C40&gt;=6),(B40),(0))</f>
        <v>0</v>
      </c>
      <c r="E40" s="166">
        <f>IF(AND(C40&lt;=5,C40&lt;&gt;""),(B40),0)</f>
        <v>0</v>
      </c>
      <c r="F40" s="167">
        <f t="shared" ref="F40:F48" si="25">IF(C40="",B40,0)</f>
        <v>5.62</v>
      </c>
      <c r="G40" s="168">
        <f t="shared" ref="G40:G48" si="26">IF(C40="X",B40,0)</f>
        <v>0</v>
      </c>
      <c r="H40" s="168">
        <f t="shared" ref="H40:H48" si="27">IF(C40="REC",B40,0)</f>
        <v>0</v>
      </c>
      <c r="I40" s="168">
        <f t="shared" ref="I40:J48" si="28">G40</f>
        <v>0</v>
      </c>
      <c r="J40" s="168">
        <f t="shared" si="28"/>
        <v>0</v>
      </c>
      <c r="K40" s="169"/>
      <c r="L40" s="138"/>
      <c r="M40" s="101" t="s">
        <v>248</v>
      </c>
      <c r="N40" s="124">
        <v>5.62</v>
      </c>
      <c r="O40" s="439"/>
      <c r="P40" s="102">
        <f t="shared" ref="P40:P49" si="29">IF(AND(O40&lt;=10,O40&gt;=6),(N40),(0))</f>
        <v>0</v>
      </c>
      <c r="Q40" s="103">
        <f t="shared" ref="Q40:Q49" si="30">IF(AND(O40&lt;=5,O40&lt;&gt;""),(N40),0)</f>
        <v>0</v>
      </c>
      <c r="R40" s="170">
        <f t="shared" ref="R40:R49" si="31">IF(O40="",N40,0)</f>
        <v>5.62</v>
      </c>
      <c r="S40" s="169">
        <f t="shared" ref="S40:S49" si="32">IF(O40="X",N40,0)</f>
        <v>0</v>
      </c>
      <c r="T40" s="169">
        <f t="shared" ref="T40:T49" si="33">IF(O40="REC",N40,0)</f>
        <v>0</v>
      </c>
      <c r="U40" s="169">
        <f t="shared" ref="U40:V49" si="34">S40</f>
        <v>0</v>
      </c>
      <c r="V40" s="171">
        <f t="shared" si="34"/>
        <v>0</v>
      </c>
      <c r="W40" s="169"/>
      <c r="X40" s="54"/>
      <c r="AA40" s="8">
        <v>40</v>
      </c>
      <c r="AB40" s="154">
        <v>5</v>
      </c>
      <c r="AC40" s="155" t="s">
        <v>249</v>
      </c>
      <c r="AD40" s="156" t="s">
        <v>250</v>
      </c>
      <c r="AE40" s="154" t="s">
        <v>14</v>
      </c>
      <c r="AF40" s="157">
        <v>5.62</v>
      </c>
    </row>
    <row r="41" spans="1:53" s="11" customFormat="1" ht="15" customHeight="1" x14ac:dyDescent="0.25">
      <c r="A41" s="91" t="s">
        <v>250</v>
      </c>
      <c r="B41" s="92">
        <v>5.62</v>
      </c>
      <c r="C41" s="437"/>
      <c r="D41" s="165">
        <f t="shared" si="24"/>
        <v>0</v>
      </c>
      <c r="E41" s="166">
        <f t="shared" ref="E41:E48" si="35">IF(AND(C41&lt;=5,C41&lt;&gt;""),(B41),0)</f>
        <v>0</v>
      </c>
      <c r="F41" s="167">
        <f t="shared" si="25"/>
        <v>5.62</v>
      </c>
      <c r="G41" s="168">
        <f t="shared" si="26"/>
        <v>0</v>
      </c>
      <c r="H41" s="168">
        <f t="shared" si="27"/>
        <v>0</v>
      </c>
      <c r="I41" s="168">
        <f t="shared" si="28"/>
        <v>0</v>
      </c>
      <c r="J41" s="168">
        <f t="shared" si="28"/>
        <v>0</v>
      </c>
      <c r="K41" s="169"/>
      <c r="L41" s="138"/>
      <c r="M41" s="101" t="s">
        <v>251</v>
      </c>
      <c r="N41" s="124">
        <v>5.62</v>
      </c>
      <c r="O41" s="439"/>
      <c r="P41" s="102">
        <f t="shared" si="29"/>
        <v>0</v>
      </c>
      <c r="Q41" s="103">
        <f t="shared" si="30"/>
        <v>0</v>
      </c>
      <c r="R41" s="170">
        <f t="shared" si="31"/>
        <v>5.62</v>
      </c>
      <c r="S41" s="169">
        <f t="shared" si="32"/>
        <v>0</v>
      </c>
      <c r="T41" s="169">
        <f t="shared" si="33"/>
        <v>0</v>
      </c>
      <c r="U41" s="169">
        <f t="shared" si="34"/>
        <v>0</v>
      </c>
      <c r="V41" s="171">
        <f t="shared" si="34"/>
        <v>0</v>
      </c>
      <c r="W41" s="169"/>
      <c r="X41" s="54"/>
      <c r="AA41" s="8">
        <v>41</v>
      </c>
      <c r="AB41" s="154">
        <v>5</v>
      </c>
      <c r="AC41" s="155" t="s">
        <v>252</v>
      </c>
      <c r="AD41" s="156" t="s">
        <v>253</v>
      </c>
      <c r="AE41" s="154" t="s">
        <v>14</v>
      </c>
      <c r="AF41" s="157">
        <v>4.5</v>
      </c>
      <c r="BA41" s="11">
        <f>BA36+BA19</f>
        <v>136</v>
      </c>
    </row>
    <row r="42" spans="1:53" s="11" customFormat="1" ht="15" customHeight="1" x14ac:dyDescent="0.25">
      <c r="A42" s="91" t="s">
        <v>253</v>
      </c>
      <c r="B42" s="92">
        <v>4.5</v>
      </c>
      <c r="C42" s="437"/>
      <c r="D42" s="165">
        <f t="shared" si="24"/>
        <v>0</v>
      </c>
      <c r="E42" s="166">
        <f t="shared" si="35"/>
        <v>0</v>
      </c>
      <c r="F42" s="167">
        <f t="shared" si="25"/>
        <v>4.5</v>
      </c>
      <c r="G42" s="168">
        <f t="shared" si="26"/>
        <v>0</v>
      </c>
      <c r="H42" s="168">
        <f t="shared" si="27"/>
        <v>0</v>
      </c>
      <c r="I42" s="168">
        <f t="shared" si="28"/>
        <v>0</v>
      </c>
      <c r="J42" s="168">
        <f t="shared" si="28"/>
        <v>0</v>
      </c>
      <c r="K42" s="169"/>
      <c r="L42" s="138"/>
      <c r="M42" s="101" t="s">
        <v>254</v>
      </c>
      <c r="N42" s="124">
        <v>4.5</v>
      </c>
      <c r="O42" s="439"/>
      <c r="P42" s="102">
        <f t="shared" si="29"/>
        <v>0</v>
      </c>
      <c r="Q42" s="103">
        <f t="shared" si="30"/>
        <v>0</v>
      </c>
      <c r="R42" s="170">
        <f t="shared" si="31"/>
        <v>4.5</v>
      </c>
      <c r="S42" s="169">
        <f t="shared" si="32"/>
        <v>0</v>
      </c>
      <c r="T42" s="169">
        <f t="shared" si="33"/>
        <v>0</v>
      </c>
      <c r="U42" s="169">
        <f t="shared" si="34"/>
        <v>0</v>
      </c>
      <c r="V42" s="171">
        <f t="shared" si="34"/>
        <v>0</v>
      </c>
      <c r="W42" s="169"/>
      <c r="X42" s="54"/>
      <c r="AA42" s="8">
        <v>42</v>
      </c>
      <c r="AB42" s="154">
        <v>5</v>
      </c>
      <c r="AC42" s="155" t="s">
        <v>255</v>
      </c>
      <c r="AD42" s="156" t="s">
        <v>256</v>
      </c>
      <c r="AE42" s="154" t="s">
        <v>14</v>
      </c>
      <c r="AF42" s="157">
        <v>6.75</v>
      </c>
      <c r="BA42" s="11">
        <f>BA41/2</f>
        <v>68</v>
      </c>
    </row>
    <row r="43" spans="1:53" s="11" customFormat="1" ht="15" customHeight="1" thickBot="1" x14ac:dyDescent="0.3">
      <c r="A43" s="91" t="s">
        <v>256</v>
      </c>
      <c r="B43" s="92">
        <v>6.75</v>
      </c>
      <c r="C43" s="437"/>
      <c r="D43" s="165">
        <f t="shared" si="24"/>
        <v>0</v>
      </c>
      <c r="E43" s="166">
        <f t="shared" si="35"/>
        <v>0</v>
      </c>
      <c r="F43" s="167">
        <f t="shared" si="25"/>
        <v>6.75</v>
      </c>
      <c r="G43" s="168">
        <f t="shared" si="26"/>
        <v>0</v>
      </c>
      <c r="H43" s="168">
        <f t="shared" si="27"/>
        <v>0</v>
      </c>
      <c r="I43" s="168">
        <f t="shared" si="28"/>
        <v>0</v>
      </c>
      <c r="J43" s="168">
        <f t="shared" si="28"/>
        <v>0</v>
      </c>
      <c r="K43" s="169"/>
      <c r="L43" s="138"/>
      <c r="M43" s="101" t="s">
        <v>257</v>
      </c>
      <c r="N43" s="124">
        <v>6.75</v>
      </c>
      <c r="O43" s="439"/>
      <c r="P43" s="102">
        <f t="shared" si="29"/>
        <v>0</v>
      </c>
      <c r="Q43" s="103">
        <f t="shared" si="30"/>
        <v>0</v>
      </c>
      <c r="R43" s="170">
        <f t="shared" si="31"/>
        <v>6.75</v>
      </c>
      <c r="S43" s="169">
        <f t="shared" si="32"/>
        <v>0</v>
      </c>
      <c r="T43" s="169">
        <f t="shared" si="33"/>
        <v>0</v>
      </c>
      <c r="U43" s="169">
        <f t="shared" si="34"/>
        <v>0</v>
      </c>
      <c r="V43" s="171">
        <f t="shared" si="34"/>
        <v>0</v>
      </c>
      <c r="W43" s="169"/>
      <c r="X43" s="54"/>
      <c r="AA43" s="8">
        <v>43</v>
      </c>
      <c r="AB43" s="154">
        <v>5</v>
      </c>
      <c r="AC43" s="155" t="s">
        <v>258</v>
      </c>
      <c r="AD43" s="156" t="s">
        <v>259</v>
      </c>
      <c r="AE43" s="154" t="s">
        <v>14</v>
      </c>
      <c r="AF43" s="157">
        <v>0</v>
      </c>
      <c r="BA43" s="11">
        <v>36</v>
      </c>
    </row>
    <row r="44" spans="1:53" s="11" customFormat="1" ht="15" customHeight="1" thickBot="1" x14ac:dyDescent="0.3">
      <c r="A44" s="123" t="s">
        <v>259</v>
      </c>
      <c r="B44" s="124">
        <v>1E-3</v>
      </c>
      <c r="C44" s="437"/>
      <c r="D44" s="165">
        <f t="shared" si="24"/>
        <v>0</v>
      </c>
      <c r="E44" s="166">
        <f t="shared" si="35"/>
        <v>0</v>
      </c>
      <c r="F44" s="167">
        <f t="shared" si="25"/>
        <v>1E-3</v>
      </c>
      <c r="G44" s="168">
        <f t="shared" si="26"/>
        <v>0</v>
      </c>
      <c r="H44" s="168">
        <f t="shared" si="27"/>
        <v>0</v>
      </c>
      <c r="I44" s="168">
        <f t="shared" si="28"/>
        <v>0</v>
      </c>
      <c r="J44" s="168">
        <f t="shared" si="28"/>
        <v>0</v>
      </c>
      <c r="K44" s="169"/>
      <c r="L44" s="138"/>
      <c r="M44" s="127" t="s">
        <v>260</v>
      </c>
      <c r="N44" s="124">
        <v>1E-3</v>
      </c>
      <c r="O44" s="439"/>
      <c r="P44" s="102">
        <f t="shared" si="29"/>
        <v>0</v>
      </c>
      <c r="Q44" s="103">
        <f t="shared" si="30"/>
        <v>0</v>
      </c>
      <c r="R44" s="170">
        <f t="shared" si="31"/>
        <v>1E-3</v>
      </c>
      <c r="S44" s="169">
        <f t="shared" si="32"/>
        <v>0</v>
      </c>
      <c r="T44" s="169">
        <f t="shared" si="33"/>
        <v>0</v>
      </c>
      <c r="U44" s="169">
        <f t="shared" si="34"/>
        <v>0</v>
      </c>
      <c r="V44" s="171">
        <f t="shared" si="34"/>
        <v>0</v>
      </c>
      <c r="W44" s="169"/>
      <c r="X44" s="54"/>
      <c r="AA44" s="8">
        <v>44</v>
      </c>
      <c r="AB44" s="196">
        <v>5</v>
      </c>
      <c r="AC44" s="155" t="s">
        <v>261</v>
      </c>
      <c r="AD44" s="173" t="s">
        <v>262</v>
      </c>
      <c r="AE44" s="196" t="s">
        <v>14</v>
      </c>
      <c r="AF44" s="208">
        <v>7.87</v>
      </c>
      <c r="AG44" s="209" t="s">
        <v>263</v>
      </c>
      <c r="AH44" s="495" t="s">
        <v>264</v>
      </c>
      <c r="AI44" s="496"/>
      <c r="AJ44" s="497"/>
      <c r="BA44" s="11">
        <f>BA42+BA43</f>
        <v>104</v>
      </c>
    </row>
    <row r="45" spans="1:53" s="11" customFormat="1" ht="15" customHeight="1" x14ac:dyDescent="0.25">
      <c r="A45" s="176" t="str">
        <f>IF($B$7="TECNICO EN AERONAUTICA",AD44,IF($B$7="TECNICO EN CONSTRUCCION",AD86,IF($B$7="TECNICO EN INST. Y MANTO. ELECTRICO",AD132,IF($B$7="TECNICO EN MANTENIMIENTO INDUSTRIAL",AD174,IF($B$7="TECNICO EN SISTEMAS AUTOMOTRICES",AD216,IF($B$7="TECNICO EN SOLDADURA INDUSTRIAL",AD259,("")))))))</f>
        <v/>
      </c>
      <c r="B45" s="177" t="str">
        <f>IF($B$7="TECNICO EN AERONAUTICA",AF44,IF($B$7="TECNICO EN CONSTRUCCION",AF86,IF($B$7="TECNICO EN INST. Y MANTO. ELECTRICO",AF132,IF($B$7="TECNICO EN MANTENIMIENTO INDUSTRIAL",AF174,IF($B$7="TECNICO EN SISTEMAS AUTOMOTRICES",AF216,IF($B$7="TECNICO EN SOLDADURA INDUSTRIAL",AF259,("")))))))</f>
        <v/>
      </c>
      <c r="C45" s="437"/>
      <c r="D45" s="165">
        <f t="shared" si="24"/>
        <v>0</v>
      </c>
      <c r="E45" s="166">
        <f t="shared" si="35"/>
        <v>0</v>
      </c>
      <c r="F45" s="167" t="str">
        <f t="shared" si="25"/>
        <v/>
      </c>
      <c r="G45" s="168">
        <f t="shared" si="26"/>
        <v>0</v>
      </c>
      <c r="H45" s="168">
        <f t="shared" si="27"/>
        <v>0</v>
      </c>
      <c r="I45" s="168">
        <f t="shared" si="28"/>
        <v>0</v>
      </c>
      <c r="J45" s="168">
        <f t="shared" si="28"/>
        <v>0</v>
      </c>
      <c r="K45" s="169"/>
      <c r="L45" s="138"/>
      <c r="M45" s="183" t="str">
        <f>IF($B$7="TECNICO EN AERONAUTICA",AD53,IF($B$7="TECNICO EN CONSTRUCCION",AD98,IF($B$7="TECNICO EN INST. Y MANTO. ELECTRICO",AD142,IF($B$7="TECNICO EN MANTENIMIENTO INDUSTRIAL",AD185,IF($B$7="TECNICO EN SISTEMAS AUTOMOTRICES",AD227,IF($B$7="TECNICO EN SOLDADURA INDUSTRIAL",AD270,("")))))))</f>
        <v/>
      </c>
      <c r="N45" s="177" t="str">
        <f>IF($B$7="TECNICO EN AERONAUTICA",AF53,IF($B$7="TECNICO EN CONSTRUCCION",AF98,IF($B$7="TECNICO EN INST. Y MANTO. ELECTRICO",AF142,IF($B$7="TECNICO EN MANTENIMIENTO INDUSTRIAL",AF185,IF($B$7="TECNICO EN SISTEMAS AUTOMOTRICES",AF227,IF($B$7="TECNICO EN SOLDADURA INDUSTRIAL",AF270,("")))))))</f>
        <v/>
      </c>
      <c r="O45" s="439"/>
      <c r="P45" s="102">
        <f t="shared" si="29"/>
        <v>0</v>
      </c>
      <c r="Q45" s="103">
        <f t="shared" si="30"/>
        <v>0</v>
      </c>
      <c r="R45" s="170" t="str">
        <f t="shared" si="31"/>
        <v/>
      </c>
      <c r="S45" s="169">
        <f t="shared" si="32"/>
        <v>0</v>
      </c>
      <c r="T45" s="169">
        <f t="shared" si="33"/>
        <v>0</v>
      </c>
      <c r="U45" s="169">
        <f t="shared" si="34"/>
        <v>0</v>
      </c>
      <c r="V45" s="171">
        <f t="shared" si="34"/>
        <v>0</v>
      </c>
      <c r="W45" s="169"/>
      <c r="X45" s="54"/>
      <c r="AA45" s="8">
        <v>45</v>
      </c>
      <c r="AB45" s="154">
        <v>5</v>
      </c>
      <c r="AC45" s="155" t="s">
        <v>265</v>
      </c>
      <c r="AD45" s="173" t="s">
        <v>131</v>
      </c>
      <c r="AE45" s="173" t="s">
        <v>266</v>
      </c>
      <c r="AF45" s="208">
        <v>10.119999999999999</v>
      </c>
      <c r="AG45" s="210" t="s">
        <v>116</v>
      </c>
      <c r="AH45" s="211" t="s">
        <v>223</v>
      </c>
      <c r="BA45" s="11">
        <f>BA44*40</f>
        <v>4160</v>
      </c>
    </row>
    <row r="46" spans="1:53" s="11" customFormat="1" ht="15" customHeight="1" x14ac:dyDescent="0.25">
      <c r="A46" s="185" t="str">
        <f>IF($B$7="TECNICO EN AERONAUTICA",AD45,IF($B$7="TECNICO EN CONSTRUCCION",AD87,IF($B$7="TECNICO EN INST. Y MANTO. ELECTRICO",AD133,IF($B$7="TECNICO EN MANTENIMIENTO INDUSTRIAL",AD175,IF($B$7="TECNICO EN SISTEMAS AUTOMOTRICES",AD217,IF($B$7="TECNICO EN SOLDADURA INDUSTRIAL",AD260,("")))))))</f>
        <v/>
      </c>
      <c r="B46" s="177" t="str">
        <f>IF($B$7="TECNICO EN AERONAUTICA",AF45,IF($B$7="TECNICO EN CONSTRUCCION",AF87,IF($B$7="TECNICO EN INST. Y MANTO. ELECTRICO",AF133,IF($B$7="TECNICO EN MANTENIMIENTO INDUSTRIAL",AF175,IF($B$7="TECNICO EN SISTEMAS AUTOMOTRICES",AF217,IF($B$7="TECNICO EN SOLDADURA INDUSTRIAL",AF260,("")))))))</f>
        <v/>
      </c>
      <c r="C46" s="437"/>
      <c r="D46" s="165">
        <f t="shared" si="24"/>
        <v>0</v>
      </c>
      <c r="E46" s="166">
        <f t="shared" si="35"/>
        <v>0</v>
      </c>
      <c r="F46" s="167" t="str">
        <f t="shared" si="25"/>
        <v/>
      </c>
      <c r="G46" s="168">
        <f t="shared" si="26"/>
        <v>0</v>
      </c>
      <c r="H46" s="168">
        <f t="shared" si="27"/>
        <v>0</v>
      </c>
      <c r="I46" s="168">
        <f t="shared" si="28"/>
        <v>0</v>
      </c>
      <c r="J46" s="168">
        <f t="shared" si="28"/>
        <v>0</v>
      </c>
      <c r="K46" s="169"/>
      <c r="L46" s="138"/>
      <c r="M46" s="183" t="str">
        <f>IF($B$7="TECNICO EN AERONAUTICA",AD54,IF($B$7="TECNICO EN CONSTRUCCION",AD99,IF($B$7="TECNICO EN INST. Y MANTO. ELECTRICO",AD143,IF($B$7="TECNICO EN MANTENIMIENTO INDUSTRIAL",AD186,IF($B$7="TECNICO EN SISTEMAS AUTOMOTRICES",AD228,IF($B$7="TECNICO EN SOLDADURA INDUSTRIAL",AD271,("")))))))</f>
        <v/>
      </c>
      <c r="N46" s="177" t="str">
        <f>IF($B$7="TECNICO EN AERONAUTICA",AF54,IF($B$7="TECNICO EN CONSTRUCCION",AF99,IF($B$7="TECNICO EN INST. Y MANTO. ELECTRICO",AF143,IF($B$7="TECNICO EN MANTENIMIENTO INDUSTRIAL",AF186,IF($B$7="TECNICO EN SISTEMAS AUTOMOTRICES",AF228,IF($B$7="TECNICO EN SOLDADURA INDUSTRIAL",AF271,("")))))))</f>
        <v/>
      </c>
      <c r="O46" s="439"/>
      <c r="P46" s="102">
        <f t="shared" si="29"/>
        <v>0</v>
      </c>
      <c r="Q46" s="103">
        <f t="shared" si="30"/>
        <v>0</v>
      </c>
      <c r="R46" s="170" t="str">
        <f t="shared" si="31"/>
        <v/>
      </c>
      <c r="S46" s="169">
        <f t="shared" si="32"/>
        <v>0</v>
      </c>
      <c r="T46" s="169">
        <f t="shared" si="33"/>
        <v>0</v>
      </c>
      <c r="U46" s="169">
        <f t="shared" si="34"/>
        <v>0</v>
      </c>
      <c r="V46" s="171">
        <f t="shared" si="34"/>
        <v>0</v>
      </c>
      <c r="W46" s="169"/>
      <c r="X46" s="54"/>
      <c r="AA46" s="8">
        <v>46</v>
      </c>
      <c r="AB46" s="154">
        <v>5</v>
      </c>
      <c r="AC46" s="155" t="s">
        <v>267</v>
      </c>
      <c r="AD46" s="173" t="s">
        <v>131</v>
      </c>
      <c r="AE46" s="173" t="s">
        <v>268</v>
      </c>
      <c r="AF46" s="174">
        <v>10.119999999999999</v>
      </c>
      <c r="AG46" s="210" t="s">
        <v>121</v>
      </c>
      <c r="AH46" s="210" t="s">
        <v>228</v>
      </c>
      <c r="AK46" s="498"/>
      <c r="AL46" s="498"/>
      <c r="AM46" s="498"/>
      <c r="AN46" s="498"/>
      <c r="AO46" s="498"/>
      <c r="AP46" s="498"/>
    </row>
    <row r="47" spans="1:53" s="11" customFormat="1" ht="15" customHeight="1" thickBot="1" x14ac:dyDescent="0.3">
      <c r="A47" s="176" t="str">
        <f>IF($B$7="TECNICO EN AERONAUTICA",AD277,IF($B$7="TECNICO EN CONSTRUCCION",AD88,IF($B$7="TECNICO EN INST. Y MANTO. ELECTRICO",AD134,IF($B$7="TECNICO EN MANTENIMIENTO INDUSTRIAL",AD176,IF($B$7="TECNICO EN SISTEMAS AUTOMOTRICES",AD218,IF($B$7="TECNICO EN SOLDADURA INDUSTRIAL",AD261,("")))))))</f>
        <v/>
      </c>
      <c r="B47" s="177" t="str">
        <f>IF($B$7="TECNICO EN AERONAUTICA",AF277,IF($B$7="TECNICO EN CONSTRUCCION",AF88,IF($B$7="TECNICO EN INST. Y MANTO. ELECTRICO",AF134,IF($B$7="TECNICO EN MANTENIMIENTO INDUSTRIAL",AF176,IF($B$7="TECNICO EN SISTEMAS AUTOMOTRICES",AF218,IF($B$7="TECNICO EN SOLDADURA INDUSTRIAL",AF261,("")))))))</f>
        <v/>
      </c>
      <c r="C47" s="437"/>
      <c r="D47" s="165">
        <f t="shared" si="24"/>
        <v>0</v>
      </c>
      <c r="E47" s="166">
        <f t="shared" si="35"/>
        <v>0</v>
      </c>
      <c r="F47" s="167" t="str">
        <f t="shared" si="25"/>
        <v/>
      </c>
      <c r="G47" s="168">
        <f t="shared" si="26"/>
        <v>0</v>
      </c>
      <c r="H47" s="168">
        <f t="shared" si="27"/>
        <v>0</v>
      </c>
      <c r="I47" s="168">
        <f t="shared" si="28"/>
        <v>0</v>
      </c>
      <c r="J47" s="168">
        <f t="shared" si="28"/>
        <v>0</v>
      </c>
      <c r="K47" s="169"/>
      <c r="L47" s="138"/>
      <c r="M47" s="183" t="str">
        <f>IF($B$7="TECNICO EN AERONAUTICA",AD277,IF($B$7="TECNICO EN CONSTRUCCION",AD100,IF($B$7="TECNICO EN INST. Y MANTO. ELECTRICO",AD144,IF($B$7="TECNICO EN MANTENIMIENTO INDUSTRIAL",AD187,IF($B$7="TECNICO EN SISTEMAS AUTOMOTRICES",AD229,IF($B$7="TECNICO EN SOLDADURA INDUSTRIAL",AD272,("")))))))</f>
        <v/>
      </c>
      <c r="N47" s="177" t="str">
        <f>IF($B$7="TECNICO EN AERONAUTICA",AF277,IF($B$7="TECNICO EN CONSTRUCCION",AF100,IF($B$7="TECNICO EN INST. Y MANTO. ELECTRICO",AF144,IF($B$7="TECNICO EN MANTENIMIENTO INDUSTRIAL",AF187,IF($B$7="TECNICO EN SISTEMAS AUTOMOTRICES",AF229,IF($B$7="TECNICO EN SOLDADURA INDUSTRIAL",AF272,("")))))))</f>
        <v/>
      </c>
      <c r="O47" s="439"/>
      <c r="P47" s="102">
        <f t="shared" si="29"/>
        <v>0</v>
      </c>
      <c r="Q47" s="103">
        <f t="shared" si="30"/>
        <v>0</v>
      </c>
      <c r="R47" s="170" t="str">
        <f t="shared" si="31"/>
        <v/>
      </c>
      <c r="S47" s="169">
        <f t="shared" si="32"/>
        <v>0</v>
      </c>
      <c r="T47" s="169">
        <f t="shared" si="33"/>
        <v>0</v>
      </c>
      <c r="U47" s="169">
        <f t="shared" si="34"/>
        <v>0</v>
      </c>
      <c r="V47" s="171">
        <f t="shared" si="34"/>
        <v>0</v>
      </c>
      <c r="W47" s="169"/>
      <c r="X47" s="54"/>
      <c r="AA47" s="8">
        <v>47</v>
      </c>
      <c r="AB47" s="178">
        <v>5</v>
      </c>
      <c r="AC47" s="179" t="s">
        <v>269</v>
      </c>
      <c r="AD47" s="180" t="s">
        <v>131</v>
      </c>
      <c r="AE47" s="180" t="s">
        <v>270</v>
      </c>
      <c r="AF47" s="212">
        <v>10.119999999999999</v>
      </c>
      <c r="AG47" s="213"/>
      <c r="AH47" s="213"/>
      <c r="AK47" s="498"/>
      <c r="AL47" s="498"/>
      <c r="AM47" s="498"/>
      <c r="AN47" s="498"/>
      <c r="AO47" s="498"/>
      <c r="AP47" s="498"/>
    </row>
    <row r="48" spans="1:53" s="11" customFormat="1" ht="15" customHeight="1" x14ac:dyDescent="0.25">
      <c r="A48" s="176" t="str">
        <f>IF($B$7="TECNICO EN AERONAUTICA",AD277,IF($B$7="TECNICO EN CONSTRUCCION",AD89,IF($B$7="TECNICO EN INST. Y MANTO. ELECTRICO",AD135,IF($B$7="TECNICO EN MANTENIMIENTO INDUSTRIAL",AD177,IF($B$7="TECNICO EN SISTEMAS AUTOMOTRICES",AD219,IF($B$7="TECNICO EN SOLDADURA INDUSTRIAL",AD262,("")))))))</f>
        <v/>
      </c>
      <c r="B48" s="177" t="str">
        <f>IF($B$7="TECNICO EN AERONAUTICA",AF277,IF($B$7="TECNICO EN CONSTRUCCION",AF89,IF($B$7="TECNICO EN INST. Y MANTO. ELECTRICO",AF135,IF($B$7="TECNICO EN MANTENIMIENTO INDUSTRIAL",AF177,IF($B$7="TECNICO EN SISTEMAS AUTOMOTRICES",AF219,IF($B$7="TECNICO EN SOLDADURA INDUSTRIAL",AF262,("")))))))</f>
        <v/>
      </c>
      <c r="C48" s="437"/>
      <c r="D48" s="165">
        <f t="shared" si="24"/>
        <v>0</v>
      </c>
      <c r="E48" s="166">
        <f t="shared" si="35"/>
        <v>0</v>
      </c>
      <c r="F48" s="167" t="str">
        <f t="shared" si="25"/>
        <v/>
      </c>
      <c r="G48" s="168">
        <f t="shared" si="26"/>
        <v>0</v>
      </c>
      <c r="H48" s="168">
        <f t="shared" si="27"/>
        <v>0</v>
      </c>
      <c r="I48" s="168">
        <f t="shared" si="28"/>
        <v>0</v>
      </c>
      <c r="J48" s="168">
        <f t="shared" si="28"/>
        <v>0</v>
      </c>
      <c r="K48" s="169"/>
      <c r="L48" s="138"/>
      <c r="M48" s="183" t="str">
        <f>IF($B$7="TECNICO EN AERONAUTICA",AD277,IF($B$7="TECNICO EN CONSTRUCCION",AD101,IF($B$7="TECNICO EN INST. Y MANTO. ELECTRICO",AD145,IF($B$7="TECNICO EN MANTENIMIENTO INDUSTRIAL",AD188,IF($B$7="TECNICO EN SISTEMAS AUTOMOTRICES",AD277,IF($B$7="TECNICO EN SOLDADURA INDUSTRIAL",AD273,("")))))))</f>
        <v/>
      </c>
      <c r="N48" s="177" t="str">
        <f>IF($B$7="TECNICO EN AERONAUTICA",AF277,IF($B$7="TECNICO EN CONSTRUCCION",AF101,IF($B$7="TECNICO EN INST. Y MANTO. ELECTRICO",AF145,IF($B$7="TECNICO EN MANTENIMIENTO INDUSTRIAL",AF188,IF($B$7="TECNICO EN SISTEMAS AUTOMOTRICES",AF277,IF($B$7="TECNICO EN SOLDADURA INDUSTRIAL",AF273,("")))))))</f>
        <v/>
      </c>
      <c r="O48" s="439"/>
      <c r="P48" s="102">
        <f t="shared" si="29"/>
        <v>0</v>
      </c>
      <c r="Q48" s="103">
        <f t="shared" si="30"/>
        <v>0</v>
      </c>
      <c r="R48" s="170" t="str">
        <f t="shared" si="31"/>
        <v/>
      </c>
      <c r="S48" s="169">
        <f t="shared" si="32"/>
        <v>0</v>
      </c>
      <c r="T48" s="169">
        <f t="shared" si="33"/>
        <v>0</v>
      </c>
      <c r="U48" s="169">
        <f t="shared" si="34"/>
        <v>0</v>
      </c>
      <c r="V48" s="171">
        <f t="shared" si="34"/>
        <v>0</v>
      </c>
      <c r="W48" s="169"/>
      <c r="X48" s="54"/>
      <c r="AA48" s="8">
        <v>48</v>
      </c>
      <c r="AB48" s="148">
        <v>6</v>
      </c>
      <c r="AC48" s="149" t="s">
        <v>271</v>
      </c>
      <c r="AD48" s="150" t="s">
        <v>248</v>
      </c>
      <c r="AE48" s="148" t="s">
        <v>14</v>
      </c>
      <c r="AF48" s="154">
        <v>5.62</v>
      </c>
      <c r="AK48" s="498"/>
      <c r="AL48" s="498"/>
      <c r="AM48" s="498"/>
      <c r="AN48" s="498"/>
      <c r="AO48" s="498"/>
      <c r="AP48" s="498"/>
    </row>
    <row r="49" spans="1:42" s="11" customFormat="1" ht="20.25" customHeight="1" x14ac:dyDescent="0.25">
      <c r="A49" s="214"/>
      <c r="B49" s="189">
        <f>SUM(B40:B48)</f>
        <v>22.491000000000003</v>
      </c>
      <c r="C49" s="215"/>
      <c r="D49" s="167"/>
      <c r="E49" s="216">
        <f>E11+E12+E13+E14+E15+E16+E17+E18+E19+E25+E26+E27+E28+E29+E30+E31+E32+E33+E34+E35+E40+E41+E42+E43+E44+E45+E46+E47+E48</f>
        <v>0</v>
      </c>
      <c r="F49" s="167"/>
      <c r="G49" s="168"/>
      <c r="H49" s="168"/>
      <c r="I49" s="168"/>
      <c r="J49" s="168"/>
      <c r="K49" s="169"/>
      <c r="L49" s="138"/>
      <c r="M49" s="217" t="str">
        <f>IF($B$7="TECNICO EN AERONAUTICA",AD277,IF($B$7="TECNICO EN CONSTRUCCION",AD277,IF($B$7="TECNICO EN INST. Y MANTO. ELECTRICO",AD277,IF($B$7="TECNICO EN MANTENIMIENTO INDUSTRIAL",AD277,IF($B$7="TECNICO EN SISTEMAS AUTOMOTRICES",AD277,IF($B$7="TECNICO EN SOLDADURA INDUSTRIAL",AD274,("")))))))</f>
        <v/>
      </c>
      <c r="N49" s="177" t="str">
        <f>IF($B$7="TECNICO EN AERONAUTICA",AF277,IF($B$7="TECNICO EN CONSTRUCCION",AF277,IF($B$7="TECNICO EN INST. Y MANTO. ELECTRICO",AF277,IF($B$7="TECNICO EN MANTENIMIENTO INDUSTRIAL",AF277,IF($B$7="TECNICO EN SISTEMAS AUTOMOTRICES",AF277,IF($B$7="TECNICO EN SOLDADURA INDUSTRIAL",AF274,("")))))))</f>
        <v/>
      </c>
      <c r="O49" s="439"/>
      <c r="P49" s="102">
        <f t="shared" si="29"/>
        <v>0</v>
      </c>
      <c r="Q49" s="103">
        <f t="shared" si="30"/>
        <v>0</v>
      </c>
      <c r="R49" s="170" t="str">
        <f t="shared" si="31"/>
        <v/>
      </c>
      <c r="S49" s="169">
        <f t="shared" si="32"/>
        <v>0</v>
      </c>
      <c r="T49" s="169">
        <f t="shared" si="33"/>
        <v>0</v>
      </c>
      <c r="U49" s="169">
        <f t="shared" si="34"/>
        <v>0</v>
      </c>
      <c r="V49" s="171">
        <f t="shared" si="34"/>
        <v>0</v>
      </c>
      <c r="W49" s="169"/>
      <c r="X49" s="54"/>
      <c r="AA49" s="8">
        <v>49</v>
      </c>
      <c r="AB49" s="154">
        <v>6</v>
      </c>
      <c r="AC49" s="155" t="s">
        <v>272</v>
      </c>
      <c r="AD49" s="156" t="s">
        <v>251</v>
      </c>
      <c r="AE49" s="154" t="s">
        <v>14</v>
      </c>
      <c r="AF49" s="154">
        <v>5.62</v>
      </c>
      <c r="AG49" s="499" t="str">
        <f>IF($K$8=AG45,AD45,IF($K$8=AG46,AD46,IF($K$8=AH45,AD45,IF($K$8=AH46,AD46,IF($K$8=AG45,AD45,IF($K$8=AH45,AD45,IF($K$8=AG46,AD46,IF($K$8=AH46,AD46,IF($K$8=AG56,AD56,IF($K$8=AH56,AD56,IF($K$8=AG54,AD54,IF($K$8=AH54,AD54,IF($K$8=AG54,AD54,IF($K$8=AH54,AD54,IF($K$8=AG56,AD56,IF($K$8=AH56,AD56,("")))))))))))))))))</f>
        <v/>
      </c>
      <c r="AH49" s="500"/>
      <c r="AI49" s="500"/>
      <c r="AJ49" s="500"/>
      <c r="AK49" s="500"/>
      <c r="AL49" s="500"/>
      <c r="AM49" s="500"/>
      <c r="AN49" s="500"/>
      <c r="AO49" s="500"/>
      <c r="AP49" s="500"/>
    </row>
    <row r="50" spans="1:42" s="11" customFormat="1" ht="21.75" hidden="1" customHeight="1" x14ac:dyDescent="0.25">
      <c r="A50" s="218"/>
      <c r="B50" s="143" t="s">
        <v>138</v>
      </c>
      <c r="C50" s="169">
        <f>G40+G41+G42+G43+G44+G45+G46+G47+G48</f>
        <v>0</v>
      </c>
      <c r="D50" s="219"/>
      <c r="E50" s="219"/>
      <c r="F50" s="219"/>
      <c r="G50" s="219"/>
      <c r="H50" s="219"/>
      <c r="I50" s="219"/>
      <c r="J50" s="219"/>
      <c r="K50" s="219"/>
      <c r="L50" s="138"/>
      <c r="M50" s="220"/>
      <c r="N50" s="221">
        <f>SUM(N40:N49)</f>
        <v>22.491000000000003</v>
      </c>
      <c r="O50" s="222"/>
      <c r="P50" s="138"/>
      <c r="Q50" s="170">
        <f>Q11+Q12+Q13+Q14+Q15+Q16+Q17+Q18+Q19+Q25+Q26+Q27+Q28+Q29+Q30+Q31+Q32+Q40+Q41+Q42+Q43+Q44+Q45+Q46+Q47+Q48+Q49</f>
        <v>0</v>
      </c>
      <c r="R50" s="138"/>
      <c r="S50" s="138"/>
      <c r="T50" s="138"/>
      <c r="U50" s="138"/>
      <c r="V50" s="54"/>
      <c r="W50" s="138"/>
      <c r="X50" s="54"/>
      <c r="AA50" s="8">
        <v>50</v>
      </c>
      <c r="AB50" s="154">
        <v>6</v>
      </c>
      <c r="AC50" s="155" t="s">
        <v>273</v>
      </c>
      <c r="AD50" s="156" t="s">
        <v>254</v>
      </c>
      <c r="AE50" s="154" t="s">
        <v>14</v>
      </c>
      <c r="AF50" s="154">
        <v>4.5</v>
      </c>
      <c r="AG50" s="499"/>
      <c r="AH50" s="500"/>
      <c r="AI50" s="500"/>
      <c r="AJ50" s="500"/>
      <c r="AK50" s="500"/>
      <c r="AL50" s="500"/>
      <c r="AM50" s="500"/>
      <c r="AN50" s="500"/>
      <c r="AO50" s="500"/>
      <c r="AP50" s="500"/>
    </row>
    <row r="51" spans="1:42" s="11" customFormat="1" ht="21.75" hidden="1" customHeight="1" thickBot="1" x14ac:dyDescent="0.3">
      <c r="A51" s="218"/>
      <c r="B51" s="143"/>
      <c r="C51" s="219"/>
      <c r="D51" s="219"/>
      <c r="E51" s="219"/>
      <c r="F51" s="219"/>
      <c r="G51" s="219"/>
      <c r="H51" s="219"/>
      <c r="I51" s="219"/>
      <c r="J51" s="219"/>
      <c r="K51" s="219"/>
      <c r="L51" s="138"/>
      <c r="M51" s="220"/>
      <c r="N51" s="143" t="s">
        <v>138</v>
      </c>
      <c r="O51" s="171">
        <f>S40+S41+S42+S43+S44+S45+S46+S47+S48+S49</f>
        <v>0</v>
      </c>
      <c r="P51" s="138"/>
      <c r="Q51" s="170"/>
      <c r="R51" s="138"/>
      <c r="S51" s="138"/>
      <c r="T51" s="138"/>
      <c r="U51" s="138"/>
      <c r="V51" s="54"/>
      <c r="W51" s="138"/>
      <c r="X51" s="54"/>
      <c r="AA51" s="8">
        <v>51</v>
      </c>
      <c r="AB51" s="154">
        <v>6</v>
      </c>
      <c r="AC51" s="155" t="s">
        <v>274</v>
      </c>
      <c r="AD51" s="156" t="s">
        <v>257</v>
      </c>
      <c r="AE51" s="154" t="s">
        <v>14</v>
      </c>
      <c r="AF51" s="154">
        <v>6.75</v>
      </c>
      <c r="AG51" s="499"/>
      <c r="AH51" s="500"/>
      <c r="AI51" s="500"/>
      <c r="AJ51" s="500"/>
      <c r="AK51" s="500"/>
      <c r="AL51" s="500"/>
      <c r="AM51" s="500"/>
      <c r="AN51" s="500"/>
      <c r="AO51" s="500"/>
      <c r="AP51" s="500"/>
    </row>
    <row r="52" spans="1:42" s="11" customFormat="1" ht="29.25" hidden="1" customHeight="1" thickTop="1" thickBot="1" x14ac:dyDescent="0.3">
      <c r="A52" s="223"/>
      <c r="B52" s="224"/>
      <c r="C52" s="224"/>
      <c r="D52" s="224"/>
      <c r="E52" s="224"/>
      <c r="F52" s="224"/>
      <c r="G52" s="224"/>
      <c r="H52" s="224"/>
      <c r="I52" s="224"/>
      <c r="J52" s="224"/>
      <c r="K52" s="224"/>
      <c r="L52" s="225"/>
      <c r="M52" s="225"/>
      <c r="N52" s="226" t="s">
        <v>275</v>
      </c>
      <c r="O52" s="227">
        <f>(M54/9)</f>
        <v>19.862666666666669</v>
      </c>
      <c r="P52" s="138"/>
      <c r="Q52" s="138"/>
      <c r="R52" s="138"/>
      <c r="S52" s="138"/>
      <c r="T52" s="138"/>
      <c r="U52" s="138"/>
      <c r="V52" s="54"/>
      <c r="W52" s="138"/>
      <c r="X52" s="54"/>
      <c r="AA52" s="8">
        <v>52</v>
      </c>
      <c r="AB52" s="154">
        <v>6</v>
      </c>
      <c r="AC52" s="155" t="s">
        <v>276</v>
      </c>
      <c r="AD52" s="156" t="s">
        <v>260</v>
      </c>
      <c r="AE52" s="154" t="s">
        <v>14</v>
      </c>
      <c r="AF52" s="154">
        <v>0</v>
      </c>
    </row>
    <row r="53" spans="1:42" s="11" customFormat="1" ht="33.75" hidden="1" customHeight="1" x14ac:dyDescent="0.25">
      <c r="A53" s="501" t="s">
        <v>277</v>
      </c>
      <c r="B53" s="502"/>
      <c r="C53" s="502"/>
      <c r="D53" s="502"/>
      <c r="E53" s="502"/>
      <c r="F53" s="502"/>
      <c r="G53" s="502"/>
      <c r="H53" s="502"/>
      <c r="I53" s="502"/>
      <c r="J53" s="502"/>
      <c r="K53" s="502"/>
      <c r="L53" s="502"/>
      <c r="M53" s="228" t="s">
        <v>278</v>
      </c>
      <c r="N53" s="229" t="s">
        <v>279</v>
      </c>
      <c r="O53" s="230">
        <f>(M54/6)</f>
        <v>29.794000000000008</v>
      </c>
      <c r="P53" s="138"/>
      <c r="Q53" s="138"/>
      <c r="R53" s="138"/>
      <c r="S53" s="138"/>
      <c r="T53" s="138"/>
      <c r="U53" s="138"/>
      <c r="V53" s="54"/>
      <c r="W53" s="138"/>
      <c r="X53" s="54"/>
      <c r="AA53" s="8">
        <v>53</v>
      </c>
      <c r="AB53" s="196">
        <v>6</v>
      </c>
      <c r="AC53" s="155" t="s">
        <v>280</v>
      </c>
      <c r="AD53" s="173" t="s">
        <v>281</v>
      </c>
      <c r="AE53" s="196" t="s">
        <v>14</v>
      </c>
      <c r="AF53" s="208">
        <v>7.87</v>
      </c>
      <c r="AG53" s="231" t="s">
        <v>263</v>
      </c>
      <c r="AH53" s="503" t="s">
        <v>282</v>
      </c>
      <c r="AI53" s="504"/>
      <c r="AJ53" s="504"/>
    </row>
    <row r="54" spans="1:42" ht="43.5" hidden="1" customHeight="1" thickBot="1" x14ac:dyDescent="0.3">
      <c r="A54" s="483" t="s">
        <v>283</v>
      </c>
      <c r="B54" s="484"/>
      <c r="C54" s="484"/>
      <c r="D54" s="484"/>
      <c r="E54" s="484"/>
      <c r="F54" s="484"/>
      <c r="G54" s="484"/>
      <c r="H54" s="484"/>
      <c r="I54" s="484"/>
      <c r="J54" s="484"/>
      <c r="K54" s="484"/>
      <c r="L54" s="485"/>
      <c r="M54" s="232">
        <f>SUM(B20+N20+B36+N34+B49+N50)</f>
        <v>178.76400000000004</v>
      </c>
      <c r="N54" s="233" t="s">
        <v>284</v>
      </c>
      <c r="O54" s="234">
        <f>(M54/3)</f>
        <v>59.588000000000015</v>
      </c>
      <c r="P54" s="30"/>
      <c r="Q54" s="30"/>
      <c r="R54" s="30"/>
      <c r="S54" s="30"/>
      <c r="T54" s="30"/>
      <c r="U54" s="30"/>
      <c r="V54" s="235"/>
      <c r="W54" s="21"/>
      <c r="X54" s="22"/>
      <c r="AA54" s="8">
        <v>54</v>
      </c>
      <c r="AB54" s="154">
        <v>6</v>
      </c>
      <c r="AC54" s="155" t="s">
        <v>285</v>
      </c>
      <c r="AD54" s="173" t="s">
        <v>131</v>
      </c>
      <c r="AE54" s="173" t="s">
        <v>286</v>
      </c>
      <c r="AF54" s="174">
        <v>11.25</v>
      </c>
      <c r="AG54" s="210" t="s">
        <v>122</v>
      </c>
      <c r="AH54" s="210" t="s">
        <v>229</v>
      </c>
      <c r="AI54" s="210"/>
      <c r="AJ54" s="210"/>
      <c r="AL54" s="486"/>
      <c r="AM54" s="487"/>
      <c r="AN54" s="487"/>
      <c r="AO54" s="487"/>
      <c r="AP54" s="487"/>
    </row>
    <row r="55" spans="1:42" ht="34.5" hidden="1" customHeight="1" thickBot="1" x14ac:dyDescent="0.3">
      <c r="A55" s="236" t="s">
        <v>287</v>
      </c>
      <c r="B55" s="237" t="s">
        <v>288</v>
      </c>
      <c r="C55" s="237" t="s">
        <v>289</v>
      </c>
      <c r="D55" s="238"/>
      <c r="E55" s="238"/>
      <c r="F55" s="238"/>
      <c r="G55" s="239" t="s">
        <v>290</v>
      </c>
      <c r="H55" s="239"/>
      <c r="I55" s="240" t="s">
        <v>290</v>
      </c>
      <c r="J55" s="240"/>
      <c r="K55" s="241" t="s">
        <v>291</v>
      </c>
      <c r="L55" s="242" t="s">
        <v>292</v>
      </c>
      <c r="M55" s="242" t="s">
        <v>293</v>
      </c>
      <c r="N55" s="242" t="s">
        <v>294</v>
      </c>
      <c r="O55" s="243"/>
      <c r="P55" s="21"/>
      <c r="Q55" s="21"/>
      <c r="R55" s="21"/>
      <c r="S55" s="21"/>
      <c r="T55" s="21"/>
      <c r="U55" s="21"/>
      <c r="V55" s="244"/>
      <c r="W55" s="21"/>
      <c r="X55" s="22"/>
      <c r="AA55" s="8">
        <v>55</v>
      </c>
      <c r="AB55" s="154">
        <v>6</v>
      </c>
      <c r="AC55" s="155" t="s">
        <v>295</v>
      </c>
      <c r="AD55" s="173" t="s">
        <v>131</v>
      </c>
      <c r="AE55" s="173" t="s">
        <v>296</v>
      </c>
      <c r="AF55" s="157">
        <v>11.25</v>
      </c>
      <c r="AG55" s="210"/>
      <c r="AH55" s="210"/>
      <c r="AI55" s="210"/>
      <c r="AJ55" s="210"/>
    </row>
    <row r="56" spans="1:42" ht="28.5" hidden="1" customHeight="1" thickBot="1" x14ac:dyDescent="0.3">
      <c r="A56" s="245">
        <f>SUM(D11+D12+D13+D14+D15+D16+D17+D18+D19+P11+P12+P13+P14+P15+P16+P17+P18+P19+D25+D26+D27+D28+D29+D30+D31+D32+D33+D34+D35+P25+P26+P27+P28+P29+P30+P31+P32+P33+D40+D41+D42+D43+D44+D45+D46+D47+D48+P40+P41+P42+P43+P44+P45+P46+P47+P48+P49)</f>
        <v>0</v>
      </c>
      <c r="B56" s="246">
        <f>SUM(E11+E12+E13+E14+E15+E16+E17+E18+E19+Q11+Q12+Q13+Q14+Q15+Q16+Q17+Q18+Q19+E25+E26+E27+E28+E29+E30+E31+E32+E33+E34+E35+Q25+Q26+Q27+Q28+Q29+Q30+Q31+Q32+Q33+E40+E41+E42+E43+E44+E45+E46+E47+E48+Q40+Q41+Q42+Q43+Q44+Q45+Q46+Q47+Q48+Q49)</f>
        <v>0</v>
      </c>
      <c r="C56" s="247">
        <f>H11+H12+H13+H14+H15+H16+H17+H18+H19+T11+T12+T13+T14+T15+T16+T17+T18+T19+H25+H26+H27+H28+H29+H30+H31+H32+H33+H34+H35+T25+T26+T27+T28+T29+T30+T31+T32+T33+H40+H41+H42+H43+H44+H45+H46+H47+H48+T40+T41+T42+T43+T44+T45+T46+T47+T48+T49</f>
        <v>0</v>
      </c>
      <c r="D56" s="246"/>
      <c r="E56" s="246"/>
      <c r="F56" s="246"/>
      <c r="G56" s="247" t="e">
        <f>F11+F12+F13+F14+F15+F16+F17+F18+F19+R11+R12+R13+R14+R15+R16+R17+R18+R19+F25+F26+F27+F28+F29+F30+F31+F32+F33+F34+F35+R25+R26+R27+R28+R29+R30+R31+R33+R32+F40+F41+F42+F43+F44+F45+F46+F47+F48+R40+R41+R42+R43+R44+R45+R46+R47+R48+R49</f>
        <v>#VALUE!</v>
      </c>
      <c r="H56" s="247"/>
      <c r="I56" s="247" t="e">
        <f>G56</f>
        <v>#VALUE!</v>
      </c>
      <c r="J56" s="247"/>
      <c r="K56" s="248"/>
      <c r="L56" s="249" t="e">
        <f>B56+C56+G56</f>
        <v>#VALUE!</v>
      </c>
      <c r="M56" s="250" t="str">
        <f>IF(N6&gt;=9,"EXCEDE SU TIEMPO",(9-N6))</f>
        <v>EXCEDE SU TIEMPO</v>
      </c>
      <c r="N56" s="251" t="e">
        <f>L56/M56</f>
        <v>#VALUE!</v>
      </c>
      <c r="O56" s="252"/>
      <c r="P56" s="21"/>
      <c r="Q56" s="21"/>
      <c r="R56" s="21"/>
      <c r="S56" s="21"/>
      <c r="T56" s="21"/>
      <c r="U56" s="21"/>
      <c r="V56" s="253"/>
      <c r="W56" s="21"/>
      <c r="X56" s="22"/>
      <c r="AA56" s="8">
        <v>56</v>
      </c>
      <c r="AB56" s="178">
        <v>6</v>
      </c>
      <c r="AC56" s="179" t="s">
        <v>297</v>
      </c>
      <c r="AD56" s="180" t="s">
        <v>131</v>
      </c>
      <c r="AE56" s="180" t="s">
        <v>298</v>
      </c>
      <c r="AF56" s="254">
        <v>11.25</v>
      </c>
      <c r="AG56" s="211" t="s">
        <v>117</v>
      </c>
      <c r="AH56" s="210" t="s">
        <v>224</v>
      </c>
      <c r="AI56" s="210"/>
      <c r="AJ56" s="210"/>
    </row>
    <row r="57" spans="1:42" ht="27" hidden="1" customHeight="1" thickBot="1" x14ac:dyDescent="0.3">
      <c r="A57" s="255">
        <f>B81</f>
        <v>0</v>
      </c>
      <c r="B57" s="256">
        <f>B83</f>
        <v>0</v>
      </c>
      <c r="C57" s="257">
        <f>B56</f>
        <v>0</v>
      </c>
      <c r="D57" s="43"/>
      <c r="E57" s="43"/>
      <c r="F57" s="43"/>
      <c r="G57" s="258" t="e">
        <f>G56</f>
        <v>#VALUE!</v>
      </c>
      <c r="H57" s="258"/>
      <c r="I57" s="259" t="e">
        <f>I56</f>
        <v>#VALUE!</v>
      </c>
      <c r="J57" s="259"/>
      <c r="K57" s="260" t="e">
        <f>I57</f>
        <v>#VALUE!</v>
      </c>
      <c r="L57" s="261" t="e">
        <f>L56</f>
        <v>#VALUE!</v>
      </c>
      <c r="M57" s="262" t="str">
        <f>M56</f>
        <v>EXCEDE SU TIEMPO</v>
      </c>
      <c r="N57" s="263" t="e">
        <f>N56</f>
        <v>#VALUE!</v>
      </c>
      <c r="O57" s="264"/>
      <c r="P57" s="21"/>
      <c r="Q57" s="21"/>
      <c r="R57" s="21"/>
      <c r="S57" s="21"/>
      <c r="T57" s="21"/>
      <c r="U57" s="21"/>
      <c r="V57" s="265"/>
      <c r="W57" s="21"/>
      <c r="X57" s="22"/>
      <c r="AA57" s="8">
        <v>57</v>
      </c>
      <c r="AB57" s="266">
        <v>3</v>
      </c>
      <c r="AC57" s="267" t="s">
        <v>299</v>
      </c>
      <c r="AD57" s="268" t="s">
        <v>145</v>
      </c>
      <c r="AE57" s="266" t="s">
        <v>14</v>
      </c>
      <c r="AF57" s="269">
        <v>5.62</v>
      </c>
    </row>
    <row r="58" spans="1:42" ht="33.75" hidden="1" customHeight="1" thickBot="1" x14ac:dyDescent="0.3">
      <c r="A58" s="468" t="s">
        <v>82</v>
      </c>
      <c r="B58" s="469"/>
      <c r="C58" s="270">
        <f>A56</f>
        <v>0</v>
      </c>
      <c r="D58" s="200"/>
      <c r="E58" s="200"/>
      <c r="F58" s="200"/>
      <c r="G58" s="200"/>
      <c r="H58" s="200"/>
      <c r="I58" s="200"/>
      <c r="J58" s="200"/>
      <c r="K58" s="271"/>
      <c r="L58" s="202"/>
      <c r="M58" s="202"/>
      <c r="N58" s="202"/>
      <c r="O58" s="272"/>
      <c r="P58" s="273"/>
      <c r="Q58" s="273"/>
      <c r="R58" s="273"/>
      <c r="S58" s="273"/>
      <c r="T58" s="273"/>
      <c r="U58" s="273"/>
      <c r="V58" s="274"/>
      <c r="W58" s="21"/>
      <c r="X58" s="22"/>
      <c r="AA58" s="8">
        <v>58</v>
      </c>
      <c r="AB58" s="196">
        <v>3</v>
      </c>
      <c r="AC58" s="275" t="s">
        <v>300</v>
      </c>
      <c r="AD58" s="276" t="s">
        <v>153</v>
      </c>
      <c r="AE58" s="196" t="s">
        <v>14</v>
      </c>
      <c r="AF58" s="277">
        <v>5.62</v>
      </c>
    </row>
    <row r="59" spans="1:42" ht="32.25" hidden="1" customHeight="1" x14ac:dyDescent="0.25">
      <c r="A59" s="470" t="s">
        <v>277</v>
      </c>
      <c r="B59" s="471"/>
      <c r="C59" s="472"/>
      <c r="D59" s="278"/>
      <c r="E59" s="278"/>
      <c r="F59" s="278"/>
      <c r="G59" s="278"/>
      <c r="H59" s="278"/>
      <c r="I59" s="278"/>
      <c r="J59" s="278"/>
      <c r="K59" s="473" t="e">
        <f>B62</f>
        <v>#VALUE!</v>
      </c>
      <c r="L59" s="473"/>
      <c r="M59" s="473"/>
      <c r="N59" s="473"/>
      <c r="O59" s="474"/>
      <c r="P59" s="273"/>
      <c r="Q59" s="273"/>
      <c r="R59" s="273"/>
      <c r="S59" s="273"/>
      <c r="T59" s="273"/>
      <c r="U59" s="273"/>
      <c r="V59" s="274"/>
      <c r="W59" s="21"/>
      <c r="X59" s="22"/>
      <c r="AA59" s="8">
        <v>59</v>
      </c>
      <c r="AB59" s="196">
        <v>3</v>
      </c>
      <c r="AC59" s="275" t="s">
        <v>301</v>
      </c>
      <c r="AD59" s="276" t="s">
        <v>159</v>
      </c>
      <c r="AE59" s="196" t="s">
        <v>14</v>
      </c>
      <c r="AF59" s="277">
        <v>4.5</v>
      </c>
    </row>
    <row r="60" spans="1:42" ht="36" hidden="1" customHeight="1" thickBot="1" x14ac:dyDescent="0.3">
      <c r="A60" s="475" t="s">
        <v>302</v>
      </c>
      <c r="B60" s="476"/>
      <c r="C60" s="477"/>
      <c r="D60" s="279"/>
      <c r="E60" s="279"/>
      <c r="F60" s="279"/>
      <c r="G60" s="279"/>
      <c r="H60" s="279"/>
      <c r="I60" s="279"/>
      <c r="J60" s="279"/>
      <c r="K60" s="134"/>
      <c r="L60" s="280"/>
      <c r="M60" s="138"/>
      <c r="N60" s="138"/>
      <c r="O60" s="54"/>
      <c r="P60" s="281"/>
      <c r="Q60" s="281"/>
      <c r="R60" s="281"/>
      <c r="S60" s="281"/>
      <c r="T60" s="281"/>
      <c r="U60" s="281"/>
      <c r="V60" s="282"/>
      <c r="W60" s="21"/>
      <c r="X60" s="22"/>
      <c r="AA60" s="8">
        <v>60</v>
      </c>
      <c r="AB60" s="196">
        <v>3</v>
      </c>
      <c r="AC60" s="275" t="s">
        <v>303</v>
      </c>
      <c r="AD60" s="276" t="s">
        <v>166</v>
      </c>
      <c r="AE60" s="196" t="s">
        <v>14</v>
      </c>
      <c r="AF60" s="277">
        <v>6.75</v>
      </c>
    </row>
    <row r="61" spans="1:42" ht="74.25" hidden="1" customHeight="1" thickBot="1" x14ac:dyDescent="0.3">
      <c r="A61" s="478" t="s">
        <v>304</v>
      </c>
      <c r="B61" s="479"/>
      <c r="C61" s="480"/>
      <c r="D61" s="283"/>
      <c r="E61" s="283"/>
      <c r="F61" s="283"/>
      <c r="G61" s="283"/>
      <c r="H61" s="283"/>
      <c r="I61" s="283"/>
      <c r="J61" s="283"/>
      <c r="K61" s="481" t="e">
        <f>H68</f>
        <v>#VALUE!</v>
      </c>
      <c r="L61" s="481"/>
      <c r="M61" s="481"/>
      <c r="N61" s="481"/>
      <c r="O61" s="482"/>
      <c r="P61" s="21"/>
      <c r="Q61" s="21"/>
      <c r="R61" s="21"/>
      <c r="S61" s="21"/>
      <c r="T61" s="21"/>
      <c r="U61" s="21"/>
      <c r="V61" s="22"/>
      <c r="W61" s="21"/>
      <c r="X61" s="22"/>
      <c r="AA61" s="8">
        <v>61</v>
      </c>
      <c r="AB61" s="196">
        <v>3</v>
      </c>
      <c r="AC61" s="275" t="s">
        <v>305</v>
      </c>
      <c r="AD61" s="276" t="s">
        <v>173</v>
      </c>
      <c r="AE61" s="196" t="s">
        <v>14</v>
      </c>
      <c r="AF61" s="277">
        <v>3.37</v>
      </c>
    </row>
    <row r="62" spans="1:42" ht="24.75" hidden="1" customHeight="1" x14ac:dyDescent="0.25">
      <c r="A62" s="284"/>
      <c r="B62" s="285" t="e">
        <f>IF(AND(N57&gt;=O53),"EXCEDE SU TIEMPO",IF(AND(N57&lt;O53),"ESTA EN TIEMPO"))</f>
        <v>#VALUE!</v>
      </c>
      <c r="C62" s="286"/>
      <c r="D62" s="286"/>
      <c r="E62" s="286"/>
      <c r="F62" s="286"/>
      <c r="G62" s="286"/>
      <c r="H62" s="286"/>
      <c r="I62" s="286"/>
      <c r="J62" s="286"/>
      <c r="K62" s="286"/>
      <c r="L62" s="287"/>
      <c r="M62" s="288"/>
      <c r="N62" s="250"/>
      <c r="O62" s="252"/>
      <c r="P62" s="21"/>
      <c r="Q62" s="21"/>
      <c r="R62" s="21"/>
      <c r="S62" s="21"/>
      <c r="T62" s="21"/>
      <c r="U62" s="21"/>
      <c r="V62" s="22"/>
      <c r="W62" s="21"/>
      <c r="X62" s="22"/>
      <c r="AA62" s="8">
        <v>62</v>
      </c>
      <c r="AB62" s="196">
        <v>3</v>
      </c>
      <c r="AC62" s="275" t="s">
        <v>306</v>
      </c>
      <c r="AD62" s="276" t="s">
        <v>180</v>
      </c>
      <c r="AE62" s="196" t="s">
        <v>14</v>
      </c>
      <c r="AF62" s="277">
        <v>5.62</v>
      </c>
    </row>
    <row r="63" spans="1:42" ht="15.75" hidden="1" customHeight="1" thickBot="1" x14ac:dyDescent="0.3">
      <c r="A63" s="197"/>
      <c r="B63" s="289"/>
      <c r="C63" s="289"/>
      <c r="D63" s="290"/>
      <c r="E63" s="290"/>
      <c r="F63" s="290"/>
      <c r="G63" s="290"/>
      <c r="H63" s="290"/>
      <c r="I63" s="290"/>
      <c r="J63" s="200"/>
      <c r="K63" s="200"/>
      <c r="L63" s="291"/>
      <c r="M63" s="292"/>
      <c r="N63" s="202"/>
      <c r="O63" s="65"/>
      <c r="P63" s="293"/>
      <c r="Q63" s="293"/>
      <c r="R63" s="293"/>
      <c r="S63" s="293"/>
      <c r="T63" s="293"/>
      <c r="U63" s="293"/>
      <c r="V63" s="294"/>
      <c r="W63" s="21"/>
      <c r="X63" s="22"/>
      <c r="AA63" s="8">
        <v>63</v>
      </c>
      <c r="AB63" s="196">
        <v>3</v>
      </c>
      <c r="AC63" s="275" t="s">
        <v>307</v>
      </c>
      <c r="AD63" s="276" t="s">
        <v>187</v>
      </c>
      <c r="AE63" s="196" t="s">
        <v>14</v>
      </c>
      <c r="AF63" s="277">
        <v>3.37</v>
      </c>
    </row>
    <row r="64" spans="1:42" ht="31.5" hidden="1" customHeight="1" x14ac:dyDescent="0.25">
      <c r="A64" s="459" t="str">
        <f>B7</f>
        <v/>
      </c>
      <c r="B64" s="460"/>
      <c r="C64" s="460"/>
      <c r="D64" s="460"/>
      <c r="E64" s="460"/>
      <c r="F64" s="460"/>
      <c r="G64" s="460"/>
      <c r="H64" s="460"/>
      <c r="I64" s="460"/>
      <c r="J64" s="460"/>
      <c r="K64" s="460"/>
      <c r="L64" s="460"/>
      <c r="M64" s="295" t="s">
        <v>308</v>
      </c>
      <c r="N64" s="295">
        <f>N4</f>
        <v>0</v>
      </c>
      <c r="O64" s="252"/>
      <c r="P64" s="21"/>
      <c r="Q64" s="21"/>
      <c r="R64" s="21"/>
      <c r="S64" s="21"/>
      <c r="T64" s="21"/>
      <c r="U64" s="21"/>
      <c r="V64" s="22"/>
      <c r="W64" s="21"/>
      <c r="X64" s="22"/>
      <c r="AA64" s="8">
        <v>64</v>
      </c>
      <c r="AB64" s="196">
        <v>3</v>
      </c>
      <c r="AC64" s="275" t="s">
        <v>309</v>
      </c>
      <c r="AD64" s="296" t="s">
        <v>310</v>
      </c>
      <c r="AE64" s="196" t="s">
        <v>14</v>
      </c>
      <c r="AF64" s="174">
        <v>3.37</v>
      </c>
    </row>
    <row r="65" spans="1:47" ht="31.5" hidden="1" customHeight="1" x14ac:dyDescent="0.25">
      <c r="A65" s="284"/>
      <c r="B65" s="297"/>
      <c r="C65" s="246"/>
      <c r="D65" s="298"/>
      <c r="E65" s="298"/>
      <c r="F65" s="298"/>
      <c r="G65" s="298"/>
      <c r="H65" s="298"/>
      <c r="I65" s="298"/>
      <c r="J65" s="246"/>
      <c r="K65" s="246"/>
      <c r="L65" s="299"/>
      <c r="M65" s="295" t="s">
        <v>37</v>
      </c>
      <c r="N65" s="295">
        <f>N5</f>
        <v>2023</v>
      </c>
      <c r="O65" s="300">
        <f>O5</f>
        <v>1</v>
      </c>
      <c r="P65" s="21"/>
      <c r="Q65" s="21"/>
      <c r="R65" s="21"/>
      <c r="S65" s="21"/>
      <c r="T65" s="21"/>
      <c r="U65" s="21"/>
      <c r="V65" s="22"/>
      <c r="W65" s="21"/>
      <c r="X65" s="22"/>
      <c r="AA65" s="8">
        <v>65</v>
      </c>
      <c r="AB65" s="196">
        <v>3</v>
      </c>
      <c r="AC65" s="275" t="s">
        <v>311</v>
      </c>
      <c r="AD65" s="296" t="s">
        <v>312</v>
      </c>
      <c r="AE65" s="196" t="s">
        <v>14</v>
      </c>
      <c r="AF65" s="174">
        <v>3.37</v>
      </c>
      <c r="AH65" s="461" t="s">
        <v>313</v>
      </c>
      <c r="AI65" s="461"/>
      <c r="AJ65" s="461"/>
      <c r="AK65" s="461"/>
      <c r="AL65" s="461"/>
    </row>
    <row r="66" spans="1:47" ht="31.5" hidden="1" customHeight="1" x14ac:dyDescent="0.25">
      <c r="A66" s="301" t="s">
        <v>314</v>
      </c>
      <c r="B66" s="462" t="str">
        <f>A2</f>
        <v>NOMBRE DEL ALUMNO:</v>
      </c>
      <c r="C66" s="462"/>
      <c r="D66" s="462"/>
      <c r="E66" s="462"/>
      <c r="F66" s="462"/>
      <c r="G66" s="462"/>
      <c r="H66" s="462"/>
      <c r="I66" s="462"/>
      <c r="J66" s="462"/>
      <c r="K66" s="462"/>
      <c r="L66" s="462"/>
      <c r="M66" s="295" t="s">
        <v>45</v>
      </c>
      <c r="N66" s="295">
        <f>N6</f>
        <v>4046</v>
      </c>
      <c r="O66" s="252"/>
      <c r="P66" s="21"/>
      <c r="Q66" s="21"/>
      <c r="R66" s="21"/>
      <c r="S66" s="21"/>
      <c r="T66" s="21"/>
      <c r="U66" s="21"/>
      <c r="V66" s="22"/>
      <c r="W66" s="21"/>
      <c r="X66" s="22"/>
      <c r="AA66" s="8">
        <v>66</v>
      </c>
      <c r="AB66" s="196">
        <v>3</v>
      </c>
      <c r="AC66" s="275" t="s">
        <v>315</v>
      </c>
      <c r="AD66" s="296" t="s">
        <v>316</v>
      </c>
      <c r="AE66" s="196" t="s">
        <v>14</v>
      </c>
      <c r="AF66" s="174">
        <v>3.37</v>
      </c>
      <c r="AG66" s="302" t="s">
        <v>263</v>
      </c>
      <c r="AH66" s="448"/>
      <c r="AI66" s="448"/>
      <c r="AJ66" s="448"/>
      <c r="AK66" s="448"/>
      <c r="AL66" s="448"/>
    </row>
    <row r="67" spans="1:47" ht="30.75" hidden="1" customHeight="1" x14ac:dyDescent="0.25">
      <c r="A67" s="303" t="str">
        <f>A5</f>
        <v>BOLETA:</v>
      </c>
      <c r="B67" s="460">
        <f>B5</f>
        <v>0</v>
      </c>
      <c r="C67" s="460"/>
      <c r="D67" s="298"/>
      <c r="E67" s="298"/>
      <c r="F67" s="298"/>
      <c r="G67" s="298"/>
      <c r="H67" s="298"/>
      <c r="I67" s="298"/>
      <c r="J67" s="246"/>
      <c r="K67" s="246"/>
      <c r="L67" s="299"/>
      <c r="M67" s="304"/>
      <c r="N67" s="250"/>
      <c r="O67" s="252"/>
      <c r="P67" s="21"/>
      <c r="Q67" s="21"/>
      <c r="R67" s="21"/>
      <c r="S67" s="21"/>
      <c r="T67" s="21"/>
      <c r="U67" s="21"/>
      <c r="V67" s="22"/>
      <c r="W67" s="21"/>
      <c r="X67" s="22"/>
      <c r="AA67" s="8">
        <v>67</v>
      </c>
      <c r="AB67" s="154">
        <v>3</v>
      </c>
      <c r="AC67" s="275" t="s">
        <v>317</v>
      </c>
      <c r="AD67" s="296" t="s">
        <v>131</v>
      </c>
      <c r="AE67" s="296" t="s">
        <v>318</v>
      </c>
      <c r="AF67" s="174">
        <v>2.25</v>
      </c>
      <c r="AG67" s="302" t="s">
        <v>104</v>
      </c>
      <c r="AH67" s="213" t="s">
        <v>109</v>
      </c>
      <c r="AI67" s="302" t="s">
        <v>211</v>
      </c>
      <c r="AJ67" s="302" t="s">
        <v>216</v>
      </c>
      <c r="AK67" s="302"/>
      <c r="AL67" s="302"/>
      <c r="AM67" s="302"/>
      <c r="AN67" s="302"/>
      <c r="AO67" s="302"/>
      <c r="AP67" s="302"/>
      <c r="AQ67" s="302"/>
      <c r="AR67" s="302"/>
      <c r="AS67" s="302"/>
      <c r="AT67" s="302"/>
      <c r="AU67" s="302"/>
    </row>
    <row r="68" spans="1:47" ht="15.75" hidden="1" customHeight="1" thickBot="1" x14ac:dyDescent="0.3">
      <c r="A68" s="245">
        <f>B56+C56</f>
        <v>0</v>
      </c>
      <c r="B68" s="305" t="str">
        <f>IF(AND(A68&gt;0),"REINSCRIBIR AL SIGUIENTE NIVEL ENTRE SU CARGA MÍNIMA Y SU CARGA MEDIA CONSIDERANDO SI OFERTA LAS UNIDADES EN EL PERIODO QUE CORRESPONDA",IF(AND(A68=0),"SE REINSCRIBE ENTRE SU CARGA MÍNIMA Y  CARGA MAXIMA POR TENER CERO ADEUDOS"))</f>
        <v>SE REINSCRIBE ENTRE SU CARGA MÍNIMA Y  CARGA MAXIMA POR TENER CERO ADEUDOS</v>
      </c>
      <c r="C68" s="305"/>
      <c r="D68" s="306"/>
      <c r="E68" s="306"/>
      <c r="F68" s="306"/>
      <c r="G68" s="306"/>
      <c r="H68" s="306" t="e">
        <f>IF(K59="EXCEDE SU TIEMPO",M68,IF(K59="ESTA EN TIEMPO",N68,0))</f>
        <v>#VALUE!</v>
      </c>
      <c r="I68" s="306"/>
      <c r="J68" s="306"/>
      <c r="K68" s="306"/>
      <c r="L68" s="306"/>
      <c r="M68" s="250" t="s">
        <v>319</v>
      </c>
      <c r="N68" s="250" t="s">
        <v>320</v>
      </c>
      <c r="O68" s="252"/>
      <c r="P68" s="21"/>
      <c r="Q68" s="21"/>
      <c r="R68" s="21"/>
      <c r="S68" s="21"/>
      <c r="T68" s="21"/>
      <c r="U68" s="21"/>
      <c r="V68" s="22"/>
      <c r="W68" s="21"/>
      <c r="X68" s="22"/>
      <c r="AA68" s="8">
        <v>68</v>
      </c>
      <c r="AB68" s="178">
        <v>3</v>
      </c>
      <c r="AC68" s="307" t="s">
        <v>321</v>
      </c>
      <c r="AD68" s="308" t="s">
        <v>131</v>
      </c>
      <c r="AE68" s="308" t="s">
        <v>322</v>
      </c>
      <c r="AF68" s="254">
        <v>2.25</v>
      </c>
      <c r="AG68" s="302" t="s">
        <v>114</v>
      </c>
      <c r="AH68" s="213" t="s">
        <v>119</v>
      </c>
      <c r="AI68" s="302" t="s">
        <v>221</v>
      </c>
      <c r="AJ68" s="302" t="s">
        <v>226</v>
      </c>
      <c r="AK68" s="302"/>
      <c r="AL68" s="302"/>
      <c r="AM68" s="302"/>
      <c r="AN68" s="302"/>
      <c r="AO68" s="302"/>
      <c r="AP68" s="302"/>
      <c r="AQ68" s="302"/>
      <c r="AR68" s="302"/>
      <c r="AS68" s="302"/>
      <c r="AT68" s="302"/>
      <c r="AU68" s="302"/>
    </row>
    <row r="69" spans="1:47" ht="10.5" hidden="1" customHeight="1" thickBot="1" x14ac:dyDescent="0.3">
      <c r="A69" s="309" t="s">
        <v>323</v>
      </c>
      <c r="B69" s="463" t="s">
        <v>324</v>
      </c>
      <c r="C69" s="464"/>
      <c r="D69" s="310"/>
      <c r="E69" s="310"/>
      <c r="F69" s="310"/>
      <c r="G69" s="310"/>
      <c r="H69" s="310"/>
      <c r="I69" s="310"/>
      <c r="J69" s="310"/>
      <c r="K69" s="465" t="s">
        <v>325</v>
      </c>
      <c r="L69" s="466"/>
      <c r="M69" s="466"/>
      <c r="N69" s="466"/>
      <c r="O69" s="467"/>
      <c r="P69" s="311"/>
      <c r="Q69" s="311"/>
      <c r="R69" s="311"/>
      <c r="S69" s="311"/>
      <c r="T69" s="311"/>
      <c r="U69" s="311"/>
      <c r="V69" s="312"/>
      <c r="W69" s="21"/>
      <c r="X69" s="22"/>
      <c r="AA69" s="8">
        <v>69</v>
      </c>
      <c r="AB69" s="266">
        <v>4</v>
      </c>
      <c r="AC69" s="267" t="s">
        <v>326</v>
      </c>
      <c r="AD69" s="268" t="s">
        <v>164</v>
      </c>
      <c r="AE69" s="266" t="s">
        <v>14</v>
      </c>
      <c r="AF69" s="313">
        <v>5.62</v>
      </c>
    </row>
    <row r="70" spans="1:47" ht="27.75" hidden="1" customHeight="1" x14ac:dyDescent="0.35">
      <c r="A70" s="314"/>
      <c r="B70" s="315">
        <f>SUM(G11+G12+G13+G14+G15+G16+G17+G18+G19+S11+S12+S13+S14+S15+S16+S17+S18+S19+G25+G26+G27+G28+G29+G30+G31+G32+G33+G34+G35+S25+S26+S27+S28+S29+S30+S31+S32+S33+G40+G41+G42+G43+G44+G45+G46+G47+G48+S40+S41+S42+S43+S44+S45+S46+S47+S48+S49)</f>
        <v>0</v>
      </c>
      <c r="C70" s="246"/>
      <c r="D70" s="134"/>
      <c r="E70" s="134"/>
      <c r="F70" s="134"/>
      <c r="G70" s="316" t="str">
        <f>IF(B71&lt;=27,"LE FALTA CREDITOS",IF(AND(B71&gt;=41),"EXCEDE DE CREDITOS",IF(AND(B71&gt;27,B71&lt;41),"ESTA DENTRO DEL RANGO")))</f>
        <v>LE FALTA CREDITOS</v>
      </c>
      <c r="H70" s="316"/>
      <c r="I70" s="316"/>
      <c r="J70" s="316"/>
      <c r="K70" s="317"/>
      <c r="L70" s="318"/>
      <c r="M70" s="319" t="str">
        <f>B68</f>
        <v>SE REINSCRIBE ENTRE SU CARGA MÍNIMA Y  CARGA MAXIMA POR TENER CERO ADEUDOS</v>
      </c>
      <c r="N70" s="318"/>
      <c r="O70" s="252"/>
      <c r="P70" s="21"/>
      <c r="Q70" s="21"/>
      <c r="R70" s="21"/>
      <c r="S70" s="21"/>
      <c r="T70" s="21"/>
      <c r="U70" s="21"/>
      <c r="V70" s="22"/>
      <c r="W70" s="21"/>
      <c r="X70" s="22"/>
      <c r="AA70" s="8">
        <v>70</v>
      </c>
      <c r="AB70" s="196">
        <v>4</v>
      </c>
      <c r="AC70" s="275" t="s">
        <v>327</v>
      </c>
      <c r="AD70" s="276" t="s">
        <v>171</v>
      </c>
      <c r="AE70" s="196" t="s">
        <v>14</v>
      </c>
      <c r="AF70" s="196">
        <v>5.62</v>
      </c>
      <c r="AH70" s="452"/>
      <c r="AI70" s="452"/>
      <c r="AJ70" s="452"/>
      <c r="AK70" s="452"/>
      <c r="AL70" s="452"/>
      <c r="AM70" s="452"/>
      <c r="AN70" s="452"/>
    </row>
    <row r="71" spans="1:47" ht="21.75" customHeight="1" x14ac:dyDescent="0.25">
      <c r="A71" s="320" t="s">
        <v>328</v>
      </c>
      <c r="B71" s="321"/>
      <c r="C71" s="322">
        <f>B93</f>
        <v>0</v>
      </c>
      <c r="D71" s="134"/>
      <c r="E71" s="134"/>
      <c r="F71" s="134"/>
      <c r="G71" s="134"/>
      <c r="H71" s="134"/>
      <c r="I71" s="323" t="str">
        <f>M70</f>
        <v>SE REINSCRIBE ENTRE SU CARGA MÍNIMA Y  CARGA MAXIMA POR TENER CERO ADEUDOS</v>
      </c>
      <c r="J71" s="323"/>
      <c r="K71" s="432" t="str">
        <f>I71</f>
        <v>SE REINSCRIBE ENTRE SU CARGA MÍNIMA Y  CARGA MAXIMA POR TENER CERO ADEUDOS</v>
      </c>
      <c r="L71" s="432"/>
      <c r="M71" s="443" t="str">
        <f>I71</f>
        <v>SE REINSCRIBE ENTRE SU CARGA MÍNIMA Y  CARGA MAXIMA POR TENER CERO ADEUDOS</v>
      </c>
      <c r="N71" s="443"/>
      <c r="O71" s="444"/>
      <c r="P71" s="324"/>
      <c r="Q71" s="324"/>
      <c r="R71" s="324"/>
      <c r="S71" s="324"/>
      <c r="T71" s="324"/>
      <c r="U71" s="324"/>
      <c r="V71" s="325"/>
      <c r="W71" s="21"/>
      <c r="X71" s="22"/>
      <c r="AA71" s="8">
        <v>71</v>
      </c>
      <c r="AB71" s="196">
        <v>4</v>
      </c>
      <c r="AC71" s="275" t="s">
        <v>329</v>
      </c>
      <c r="AD71" s="276" t="s">
        <v>178</v>
      </c>
      <c r="AE71" s="196" t="s">
        <v>14</v>
      </c>
      <c r="AF71" s="196">
        <v>4.5</v>
      </c>
      <c r="AH71" s="452"/>
      <c r="AI71" s="452"/>
      <c r="AJ71" s="452"/>
      <c r="AK71" s="452"/>
      <c r="AL71" s="452"/>
      <c r="AM71" s="452"/>
      <c r="AN71" s="452"/>
    </row>
    <row r="72" spans="1:47" ht="20.25" customHeight="1" x14ac:dyDescent="0.25">
      <c r="A72" s="320" t="s">
        <v>330</v>
      </c>
      <c r="B72" s="433"/>
      <c r="C72" s="322">
        <f>B94</f>
        <v>0</v>
      </c>
      <c r="D72" s="134"/>
      <c r="E72" s="134"/>
      <c r="F72" s="134"/>
      <c r="G72" s="134"/>
      <c r="H72" s="134"/>
      <c r="I72" s="326"/>
      <c r="J72" s="326"/>
      <c r="K72" s="432"/>
      <c r="L72" s="432"/>
      <c r="M72" s="442" t="str">
        <f>K77</f>
        <v>LE FALTA CREDITOS</v>
      </c>
      <c r="N72" s="442"/>
      <c r="O72" s="442"/>
      <c r="P72" s="21"/>
      <c r="Q72" s="21"/>
      <c r="R72" s="21"/>
      <c r="S72" s="21"/>
      <c r="T72" s="21"/>
      <c r="U72" s="21"/>
      <c r="V72" s="22"/>
      <c r="W72" s="21"/>
      <c r="X72" s="22"/>
      <c r="AA72" s="8">
        <v>72</v>
      </c>
      <c r="AB72" s="196">
        <v>4</v>
      </c>
      <c r="AC72" s="275" t="s">
        <v>331</v>
      </c>
      <c r="AD72" s="276" t="s">
        <v>185</v>
      </c>
      <c r="AE72" s="196" t="s">
        <v>14</v>
      </c>
      <c r="AF72" s="196">
        <v>6.75</v>
      </c>
    </row>
    <row r="73" spans="1:47" ht="23.25" customHeight="1" thickBot="1" x14ac:dyDescent="0.3">
      <c r="A73" s="327" t="s">
        <v>332</v>
      </c>
      <c r="B73" s="328"/>
      <c r="C73" s="329">
        <f>B56+C56</f>
        <v>0</v>
      </c>
      <c r="D73" s="134"/>
      <c r="E73" s="134"/>
      <c r="F73" s="134"/>
      <c r="G73" s="134"/>
      <c r="H73" s="134"/>
      <c r="I73" s="134"/>
      <c r="J73" s="134"/>
      <c r="K73" s="134"/>
      <c r="L73" s="138"/>
      <c r="M73" s="453" t="str">
        <f>K79</f>
        <v>__</v>
      </c>
      <c r="N73" s="453"/>
      <c r="O73" s="453"/>
      <c r="P73" s="453"/>
      <c r="Q73" s="454"/>
      <c r="R73" s="21"/>
      <c r="S73" s="21"/>
      <c r="T73" s="21"/>
      <c r="U73" s="21"/>
      <c r="V73" s="22"/>
      <c r="W73" s="21"/>
      <c r="X73" s="22"/>
      <c r="AA73" s="8">
        <v>73</v>
      </c>
      <c r="AB73" s="196">
        <v>4</v>
      </c>
      <c r="AC73" s="275" t="s">
        <v>333</v>
      </c>
      <c r="AD73" s="276" t="s">
        <v>192</v>
      </c>
      <c r="AE73" s="196" t="s">
        <v>14</v>
      </c>
      <c r="AF73" s="196">
        <v>5.62</v>
      </c>
    </row>
    <row r="74" spans="1:47" ht="30" customHeight="1" thickBot="1" x14ac:dyDescent="0.3">
      <c r="A74" s="330" t="s">
        <v>334</v>
      </c>
      <c r="B74" s="331" t="s">
        <v>335</v>
      </c>
      <c r="C74" s="332">
        <f>B70</f>
        <v>0</v>
      </c>
      <c r="D74" s="134"/>
      <c r="E74" s="134"/>
      <c r="F74" s="134"/>
      <c r="G74" s="134"/>
      <c r="H74" s="134"/>
      <c r="I74" s="134"/>
      <c r="J74" s="134"/>
      <c r="K74" s="134"/>
      <c r="L74" s="138"/>
      <c r="M74" s="453"/>
      <c r="N74" s="453"/>
      <c r="O74" s="453"/>
      <c r="P74" s="453"/>
      <c r="Q74" s="454"/>
      <c r="R74" s="21"/>
      <c r="S74" s="21"/>
      <c r="T74" s="21"/>
      <c r="U74" s="21"/>
      <c r="V74" s="22"/>
      <c r="W74" s="21"/>
      <c r="X74" s="22"/>
      <c r="AA74" s="8">
        <v>74</v>
      </c>
      <c r="AB74" s="154">
        <v>4</v>
      </c>
      <c r="AC74" s="275" t="s">
        <v>336</v>
      </c>
      <c r="AD74" s="296" t="s">
        <v>337</v>
      </c>
      <c r="AE74" s="154" t="s">
        <v>14</v>
      </c>
      <c r="AF74" s="333">
        <v>4.5</v>
      </c>
    </row>
    <row r="75" spans="1:47" ht="26.25" customHeight="1" thickTop="1" x14ac:dyDescent="0.25">
      <c r="A75" s="334" t="s">
        <v>338</v>
      </c>
      <c r="B75" s="328"/>
      <c r="C75" s="335">
        <f>C74+A68</f>
        <v>0</v>
      </c>
      <c r="D75" s="134"/>
      <c r="E75" s="134"/>
      <c r="F75" s="134"/>
      <c r="G75" s="134"/>
      <c r="H75" s="134"/>
      <c r="I75" s="134"/>
      <c r="J75" s="326"/>
      <c r="K75" s="134"/>
      <c r="L75" s="138"/>
      <c r="M75" s="138"/>
      <c r="N75" s="138"/>
      <c r="O75" s="54"/>
      <c r="P75" s="19"/>
      <c r="Q75" s="19"/>
      <c r="R75" s="19"/>
      <c r="S75" s="19"/>
      <c r="T75" s="21"/>
      <c r="U75" s="21"/>
      <c r="V75" s="22"/>
      <c r="W75" s="21"/>
      <c r="X75" s="22"/>
      <c r="AA75" s="8">
        <v>75</v>
      </c>
      <c r="AB75" s="154">
        <v>4</v>
      </c>
      <c r="AC75" s="275" t="s">
        <v>339</v>
      </c>
      <c r="AD75" s="296" t="s">
        <v>340</v>
      </c>
      <c r="AE75" s="154" t="s">
        <v>14</v>
      </c>
      <c r="AF75" s="333">
        <v>4.5</v>
      </c>
      <c r="AH75" s="455" t="s">
        <v>341</v>
      </c>
      <c r="AI75" s="455"/>
      <c r="AJ75" s="455"/>
      <c r="AK75" s="455"/>
      <c r="AL75" s="455"/>
    </row>
    <row r="76" spans="1:47" ht="12.75" hidden="1" customHeight="1" x14ac:dyDescent="0.25">
      <c r="A76" s="336" t="s">
        <v>342</v>
      </c>
      <c r="B76" s="337">
        <f>COUNTIF(G11:G19,"&lt;&gt;0")</f>
        <v>0</v>
      </c>
      <c r="C76" s="338">
        <f>COUNTIF(S11:S19,"&lt;&gt;0")</f>
        <v>0</v>
      </c>
      <c r="D76" s="339">
        <f>COUNTIF(G25:G35,"&lt;&gt;0")</f>
        <v>0</v>
      </c>
      <c r="E76" s="339">
        <f>COUNTIF(S25:S33,"&lt;&gt;0")</f>
        <v>0</v>
      </c>
      <c r="F76" s="339">
        <f>COUNTIF(G40:G48,"&lt;&gt;0")</f>
        <v>0</v>
      </c>
      <c r="G76" s="339">
        <f>COUNTIF(S40:S49,"&lt;&gt;0")</f>
        <v>0</v>
      </c>
      <c r="H76" s="339"/>
      <c r="I76" s="339"/>
      <c r="J76" s="339"/>
      <c r="K76" s="339"/>
      <c r="L76" s="250"/>
      <c r="M76" s="138"/>
      <c r="N76" s="138"/>
      <c r="O76" s="340"/>
      <c r="P76" s="21"/>
      <c r="Q76" s="21"/>
      <c r="R76" s="21"/>
      <c r="S76" s="21"/>
      <c r="T76" s="21"/>
      <c r="U76" s="21"/>
      <c r="V76" s="22"/>
      <c r="W76" s="21"/>
      <c r="X76" s="22"/>
      <c r="AA76" s="8">
        <v>76</v>
      </c>
      <c r="AB76" s="154">
        <v>4</v>
      </c>
      <c r="AC76" s="275" t="s">
        <v>343</v>
      </c>
      <c r="AD76" s="296" t="s">
        <v>344</v>
      </c>
      <c r="AE76" s="154" t="s">
        <v>14</v>
      </c>
      <c r="AF76" s="174">
        <v>4.5</v>
      </c>
      <c r="AG76" s="7" t="s">
        <v>263</v>
      </c>
      <c r="AH76" s="456"/>
      <c r="AI76" s="456"/>
      <c r="AJ76" s="456"/>
      <c r="AK76" s="456"/>
      <c r="AL76" s="456"/>
    </row>
    <row r="77" spans="1:47" ht="24.75" customHeight="1" x14ac:dyDescent="0.25">
      <c r="A77" s="341"/>
      <c r="B77" s="342" t="s">
        <v>345</v>
      </c>
      <c r="C77" s="343" t="s">
        <v>346</v>
      </c>
      <c r="D77" s="134"/>
      <c r="E77" s="134"/>
      <c r="F77" s="134"/>
      <c r="G77" s="344"/>
      <c r="H77" s="344"/>
      <c r="I77" s="316" t="str">
        <f>M81</f>
        <v>LE FALTA CREDITOS</v>
      </c>
      <c r="J77" s="134"/>
      <c r="K77" s="457" t="str">
        <f>M81</f>
        <v>LE FALTA CREDITOS</v>
      </c>
      <c r="L77" s="457"/>
      <c r="M77" s="457"/>
      <c r="N77" s="457"/>
      <c r="O77" s="458"/>
      <c r="P77" s="19"/>
      <c r="Q77" s="21"/>
      <c r="R77" s="21"/>
      <c r="S77" s="21"/>
      <c r="T77" s="21"/>
      <c r="U77" s="21"/>
      <c r="V77" s="22"/>
      <c r="W77" s="21"/>
      <c r="X77" s="22"/>
      <c r="AA77" s="8">
        <v>77</v>
      </c>
      <c r="AB77" s="196">
        <v>4</v>
      </c>
      <c r="AC77" s="275" t="s">
        <v>347</v>
      </c>
      <c r="AD77" s="296" t="s">
        <v>131</v>
      </c>
      <c r="AE77" s="296" t="s">
        <v>348</v>
      </c>
      <c r="AF77" s="174">
        <v>3.37</v>
      </c>
      <c r="AG77" s="302" t="s">
        <v>105</v>
      </c>
      <c r="AH77" s="213" t="s">
        <v>110</v>
      </c>
      <c r="AI77" s="302" t="s">
        <v>212</v>
      </c>
      <c r="AJ77" s="302" t="s">
        <v>217</v>
      </c>
      <c r="AK77" s="302"/>
      <c r="AL77" s="302"/>
      <c r="AM77" s="302"/>
      <c r="AN77" s="302"/>
      <c r="AO77" s="302"/>
      <c r="AP77" s="302"/>
      <c r="AQ77" s="302"/>
      <c r="AR77" s="302"/>
      <c r="AS77" s="302"/>
      <c r="AT77" s="302"/>
    </row>
    <row r="78" spans="1:47" ht="33.75" hidden="1" x14ac:dyDescent="0.25">
      <c r="A78" s="336"/>
      <c r="B78" s="345">
        <f>B76+C76+D76+E76+F76+G76</f>
        <v>0</v>
      </c>
      <c r="C78" s="346"/>
      <c r="D78" s="246"/>
      <c r="E78" s="246"/>
      <c r="F78" s="246"/>
      <c r="G78" s="246"/>
      <c r="H78" s="246"/>
      <c r="I78" s="246"/>
      <c r="J78" s="246"/>
      <c r="K78" s="246"/>
      <c r="L78" s="250"/>
      <c r="M78" s="250"/>
      <c r="N78" s="250"/>
      <c r="O78" s="347" t="s">
        <v>349</v>
      </c>
      <c r="P78" s="21"/>
      <c r="Q78" s="21"/>
      <c r="R78" s="21"/>
      <c r="S78" s="21"/>
      <c r="T78" s="21"/>
      <c r="U78" s="21"/>
      <c r="V78" s="22"/>
      <c r="W78" s="21"/>
      <c r="X78" s="22"/>
      <c r="AA78" s="8">
        <v>78</v>
      </c>
      <c r="AB78" s="196">
        <v>4</v>
      </c>
      <c r="AC78" s="275" t="s">
        <v>350</v>
      </c>
      <c r="AD78" s="296" t="s">
        <v>351</v>
      </c>
      <c r="AE78" s="296" t="s">
        <v>351</v>
      </c>
      <c r="AF78" s="277">
        <v>3.37</v>
      </c>
      <c r="AG78" s="302" t="s">
        <v>115</v>
      </c>
      <c r="AH78" s="213" t="s">
        <v>120</v>
      </c>
      <c r="AI78" s="302" t="s">
        <v>222</v>
      </c>
      <c r="AJ78" s="302" t="s">
        <v>227</v>
      </c>
      <c r="AK78" s="302"/>
      <c r="AL78" s="302"/>
      <c r="AM78" s="302"/>
      <c r="AN78" s="302"/>
      <c r="AO78" s="302"/>
      <c r="AP78" s="302"/>
      <c r="AQ78" s="302"/>
      <c r="AR78" s="302"/>
      <c r="AS78" s="302"/>
      <c r="AT78" s="302"/>
    </row>
    <row r="79" spans="1:47" ht="21.75" customHeight="1" thickBot="1" x14ac:dyDescent="0.3">
      <c r="A79" s="348" t="s">
        <v>352</v>
      </c>
      <c r="B79" s="349">
        <f>B78</f>
        <v>0</v>
      </c>
      <c r="C79" s="350">
        <f>B57</f>
        <v>0</v>
      </c>
      <c r="D79" s="351"/>
      <c r="E79" s="351"/>
      <c r="F79" s="351"/>
      <c r="G79" s="351"/>
      <c r="H79" s="352" t="str">
        <f>IF(AND(C57&gt;0),"REINSCRIBIR AL SIGUIENTE NIVEL ENTRE SU CARGA MÍNIMA Y SU CARGA MEDIA",IF(AND(C57=0),"SE REINSCRIBE ENTRE SU CARGA MÍNIMA Y  CARGA MAXIMA POR TENER CERO ADEUDOS"))</f>
        <v>SE REINSCRIBE ENTRE SU CARGA MÍNIMA Y  CARGA MAXIMA POR TENER CERO ADEUDOS</v>
      </c>
      <c r="I79" s="353" t="str">
        <f>I88</f>
        <v>__</v>
      </c>
      <c r="J79" s="351"/>
      <c r="K79" s="445" t="str">
        <f>I88</f>
        <v>__</v>
      </c>
      <c r="L79" s="445"/>
      <c r="M79" s="445"/>
      <c r="N79" s="445"/>
      <c r="O79" s="446"/>
      <c r="P79" s="354"/>
      <c r="Q79" s="354"/>
      <c r="R79" s="354"/>
      <c r="S79" s="354"/>
      <c r="T79" s="354"/>
      <c r="U79" s="354"/>
      <c r="V79" s="355"/>
      <c r="W79" s="21"/>
      <c r="X79" s="22"/>
      <c r="AA79" s="8">
        <v>79</v>
      </c>
      <c r="AB79" s="356">
        <v>4</v>
      </c>
      <c r="AC79" s="356" t="s">
        <v>353</v>
      </c>
      <c r="AD79" s="357" t="s">
        <v>131</v>
      </c>
      <c r="AE79" s="357" t="s">
        <v>354</v>
      </c>
      <c r="AF79" s="358">
        <v>3.37</v>
      </c>
      <c r="AG79" s="302"/>
      <c r="AH79" s="213"/>
      <c r="AI79" s="302"/>
      <c r="AJ79" s="302"/>
      <c r="AK79" s="302"/>
      <c r="AL79" s="302"/>
      <c r="AM79" s="302"/>
      <c r="AN79" s="302"/>
      <c r="AO79" s="302"/>
      <c r="AP79" s="302"/>
      <c r="AQ79" s="302"/>
      <c r="AR79" s="302"/>
      <c r="AS79" s="302"/>
      <c r="AT79" s="302"/>
    </row>
    <row r="80" spans="1:47" s="363" customFormat="1" ht="48.75" hidden="1" customHeight="1" thickBot="1" x14ac:dyDescent="0.3">
      <c r="A80" s="314" t="s">
        <v>355</v>
      </c>
      <c r="B80" s="359">
        <f>COUNTIF(E11:E19,"&lt;&gt;0")</f>
        <v>0</v>
      </c>
      <c r="C80" s="359">
        <f>COUNTIF(Q11:Q19,"&lt;&gt;0")</f>
        <v>0</v>
      </c>
      <c r="D80" s="359">
        <f>COUNTIF(E25:E35,"&lt;&gt;0")</f>
        <v>0</v>
      </c>
      <c r="E80" s="359">
        <f>COUNTIF(Q25:Q33,"&lt;&gt;0")</f>
        <v>0</v>
      </c>
      <c r="F80" s="359">
        <f>COUNTIF(E40:E48,"&lt;&gt;0")</f>
        <v>0</v>
      </c>
      <c r="G80" s="359">
        <f>COUNTIF(Q40:Q49,"&lt;&gt;0")</f>
        <v>0</v>
      </c>
      <c r="H80" s="339"/>
      <c r="I80" s="360" t="str">
        <f>(IF(C75&lt;=27,"LE FALTA CREDITOS",IF(AND(C75&gt;=41),"EXCEDE DE CREDITOS",IF(AND(C75&gt;27,C75&lt;41),"ESTA DENTRO DEL RANGO"))))</f>
        <v>LE FALTA CREDITOS</v>
      </c>
      <c r="J80" s="361"/>
      <c r="K80" s="361"/>
      <c r="L80" s="361"/>
      <c r="M80" s="361"/>
      <c r="N80" s="361"/>
      <c r="O80" s="362"/>
      <c r="P80" s="361"/>
      <c r="Q80" s="250"/>
      <c r="R80" s="250"/>
      <c r="S80" s="250"/>
      <c r="T80" s="250"/>
      <c r="U80" s="250"/>
      <c r="V80" s="252"/>
      <c r="W80" s="250"/>
      <c r="X80" s="252"/>
      <c r="AA80" s="8">
        <v>80</v>
      </c>
      <c r="AB80" s="364">
        <v>4</v>
      </c>
      <c r="AC80" s="364" t="s">
        <v>356</v>
      </c>
      <c r="AD80" s="365" t="s">
        <v>131</v>
      </c>
      <c r="AE80" s="365" t="s">
        <v>357</v>
      </c>
      <c r="AF80" s="366">
        <v>3.37</v>
      </c>
      <c r="AG80" s="367"/>
      <c r="AH80" s="11"/>
      <c r="AJ80" s="447"/>
      <c r="AK80" s="447"/>
      <c r="AL80" s="447"/>
      <c r="AM80" s="447"/>
      <c r="AN80" s="447"/>
    </row>
    <row r="81" spans="1:46" s="363" customFormat="1" ht="36.75" hidden="1" customHeight="1" x14ac:dyDescent="0.25">
      <c r="A81" s="314"/>
      <c r="B81" s="246">
        <f>B80+C80+D80+E80+F80+G80</f>
        <v>0</v>
      </c>
      <c r="C81" s="246"/>
      <c r="D81" s="246"/>
      <c r="E81" s="246"/>
      <c r="F81" s="246"/>
      <c r="G81" s="246"/>
      <c r="H81" s="246"/>
      <c r="I81" s="368">
        <f>IF(A68&gt;0,I80,0)</f>
        <v>0</v>
      </c>
      <c r="J81" s="368" t="str">
        <f>IF(A68=0,L81,0)</f>
        <v>LE FALTA CREDITOS</v>
      </c>
      <c r="K81" s="368"/>
      <c r="L81" s="360" t="str">
        <f>(IF(B71&lt;=27,"LE FALTA CREDITOS",IF(AND(B71&gt;=81),"EXCEDE DE CREDITOS",IF(AND(B71&gt;27,B71&lt;81),"ESTA DENTRO DEL RANGO"))))</f>
        <v>LE FALTA CREDITOS</v>
      </c>
      <c r="M81" s="250" t="str">
        <f>IF(A68&gt;0,I80,J81)</f>
        <v>LE FALTA CREDITOS</v>
      </c>
      <c r="N81" s="250"/>
      <c r="O81" s="252"/>
      <c r="P81" s="250"/>
      <c r="Q81" s="250"/>
      <c r="R81" s="250"/>
      <c r="S81" s="250"/>
      <c r="T81" s="250"/>
      <c r="U81" s="250"/>
      <c r="V81" s="252"/>
      <c r="W81" s="250"/>
      <c r="X81" s="252"/>
      <c r="AA81" s="8">
        <v>81</v>
      </c>
      <c r="AB81" s="369">
        <v>5</v>
      </c>
      <c r="AC81" s="369" t="s">
        <v>358</v>
      </c>
      <c r="AD81" s="370" t="s">
        <v>245</v>
      </c>
      <c r="AE81" s="369" t="s">
        <v>14</v>
      </c>
      <c r="AF81" s="371">
        <v>5.62</v>
      </c>
      <c r="AH81" s="11"/>
      <c r="AJ81" s="448"/>
      <c r="AK81" s="448"/>
      <c r="AL81" s="448"/>
      <c r="AM81" s="448"/>
      <c r="AN81" s="448"/>
    </row>
    <row r="82" spans="1:46" s="363" customFormat="1" ht="33.75" hidden="1" customHeight="1" x14ac:dyDescent="0.25">
      <c r="A82" s="314" t="s">
        <v>346</v>
      </c>
      <c r="B82" s="337">
        <f>COUNTIF(H11:H19,"&lt;&gt;0")</f>
        <v>0</v>
      </c>
      <c r="C82" s="359">
        <f>COUNTIF(T11:T19,"&lt;&gt;0")</f>
        <v>0</v>
      </c>
      <c r="D82" s="359">
        <f>COUNTIF(H25:H35,"&lt;&gt;0")</f>
        <v>0</v>
      </c>
      <c r="E82" s="359">
        <f>COUNTIF(T25:T33,"&lt;&gt;0")</f>
        <v>0</v>
      </c>
      <c r="F82" s="359">
        <f>COUNTIF(H40:H48,"&lt;&gt;0")</f>
        <v>0</v>
      </c>
      <c r="G82" s="359">
        <f>COUNTIF(T40:T49,"&lt;&gt;0")</f>
        <v>0</v>
      </c>
      <c r="H82" s="246"/>
      <c r="I82" s="246"/>
      <c r="J82" s="246"/>
      <c r="K82" s="246"/>
      <c r="L82" s="250"/>
      <c r="M82" s="250"/>
      <c r="N82" s="250"/>
      <c r="O82" s="252"/>
      <c r="P82" s="250"/>
      <c r="Q82" s="250"/>
      <c r="R82" s="250"/>
      <c r="S82" s="250"/>
      <c r="T82" s="250"/>
      <c r="U82" s="250"/>
      <c r="V82" s="252"/>
      <c r="W82" s="250"/>
      <c r="X82" s="252"/>
      <c r="AA82" s="8">
        <v>82</v>
      </c>
      <c r="AB82" s="356">
        <v>5</v>
      </c>
      <c r="AC82" s="356" t="s">
        <v>359</v>
      </c>
      <c r="AD82" s="357" t="s">
        <v>250</v>
      </c>
      <c r="AE82" s="356" t="s">
        <v>14</v>
      </c>
      <c r="AF82" s="358">
        <v>5.62</v>
      </c>
      <c r="AH82" s="11"/>
    </row>
    <row r="83" spans="1:46" s="363" customFormat="1" ht="39" hidden="1" customHeight="1" x14ac:dyDescent="0.25">
      <c r="A83" s="372"/>
      <c r="B83" s="373">
        <f>B82+C82+D82+E82+F82+G82</f>
        <v>0</v>
      </c>
      <c r="C83" s="286"/>
      <c r="D83" s="286"/>
      <c r="E83" s="246"/>
      <c r="F83" s="286"/>
      <c r="G83" s="246"/>
      <c r="H83" s="246"/>
      <c r="I83" s="246"/>
      <c r="J83" s="246"/>
      <c r="K83" s="246"/>
      <c r="L83" s="250"/>
      <c r="M83" s="250"/>
      <c r="N83" s="250"/>
      <c r="O83" s="252"/>
      <c r="P83" s="250"/>
      <c r="Q83" s="250"/>
      <c r="R83" s="250"/>
      <c r="S83" s="250"/>
      <c r="T83" s="250"/>
      <c r="U83" s="250"/>
      <c r="V83" s="252"/>
      <c r="W83" s="250"/>
      <c r="X83" s="252"/>
      <c r="AA83" s="8">
        <v>83</v>
      </c>
      <c r="AB83" s="356">
        <v>5</v>
      </c>
      <c r="AC83" s="356" t="s">
        <v>360</v>
      </c>
      <c r="AD83" s="357" t="s">
        <v>253</v>
      </c>
      <c r="AE83" s="356" t="s">
        <v>14</v>
      </c>
      <c r="AF83" s="358">
        <v>4.5</v>
      </c>
      <c r="AH83" s="11"/>
    </row>
    <row r="84" spans="1:46" s="363" customFormat="1" ht="38.25" hidden="1" customHeight="1" x14ac:dyDescent="0.25">
      <c r="A84" s="314"/>
      <c r="B84" s="167"/>
      <c r="C84" s="167"/>
      <c r="D84" s="167"/>
      <c r="E84" s="167"/>
      <c r="F84" s="167"/>
      <c r="G84" s="167"/>
      <c r="H84" s="167"/>
      <c r="I84" s="167"/>
      <c r="J84" s="167"/>
      <c r="K84" s="167"/>
      <c r="L84" s="250"/>
      <c r="M84" s="250"/>
      <c r="N84" s="250"/>
      <c r="O84" s="252"/>
      <c r="P84" s="250"/>
      <c r="Q84" s="250"/>
      <c r="R84" s="250"/>
      <c r="S84" s="250"/>
      <c r="T84" s="250"/>
      <c r="U84" s="250"/>
      <c r="V84" s="252"/>
      <c r="W84" s="250"/>
      <c r="X84" s="252"/>
      <c r="AA84" s="8">
        <v>84</v>
      </c>
      <c r="AB84" s="356">
        <v>5</v>
      </c>
      <c r="AC84" s="356" t="s">
        <v>361</v>
      </c>
      <c r="AD84" s="357" t="s">
        <v>256</v>
      </c>
      <c r="AE84" s="356" t="s">
        <v>14</v>
      </c>
      <c r="AF84" s="358">
        <v>6.75</v>
      </c>
      <c r="AH84" s="11"/>
    </row>
    <row r="85" spans="1:46" s="363" customFormat="1" ht="47.25" hidden="1" customHeight="1" thickBot="1" x14ac:dyDescent="0.3">
      <c r="A85" s="314"/>
      <c r="B85" s="246"/>
      <c r="C85" s="246"/>
      <c r="D85" s="246"/>
      <c r="E85" s="449"/>
      <c r="F85" s="450"/>
      <c r="G85" s="450"/>
      <c r="H85" s="450"/>
      <c r="I85" s="450"/>
      <c r="J85" s="450"/>
      <c r="K85" s="450"/>
      <c r="L85" s="450"/>
      <c r="M85" s="450"/>
      <c r="N85" s="250"/>
      <c r="O85" s="252"/>
      <c r="P85" s="250"/>
      <c r="Q85" s="250"/>
      <c r="R85" s="250"/>
      <c r="S85" s="250"/>
      <c r="T85" s="250"/>
      <c r="U85" s="250"/>
      <c r="V85" s="252"/>
      <c r="W85" s="250"/>
      <c r="X85" s="252"/>
      <c r="AA85" s="8">
        <v>85</v>
      </c>
      <c r="AB85" s="356">
        <v>5</v>
      </c>
      <c r="AC85" s="356" t="s">
        <v>362</v>
      </c>
      <c r="AD85" s="357" t="s">
        <v>259</v>
      </c>
      <c r="AE85" s="356" t="s">
        <v>14</v>
      </c>
      <c r="AF85" s="358">
        <v>0</v>
      </c>
      <c r="AH85" s="11"/>
    </row>
    <row r="86" spans="1:46" s="363" customFormat="1" ht="25.5" hidden="1" customHeight="1" thickBot="1" x14ac:dyDescent="0.3">
      <c r="A86" s="314" t="s">
        <v>363</v>
      </c>
      <c r="B86" s="374" t="str">
        <f>IF(B80&gt;0,IF(E76&gt;0,A86,0),J86)</f>
        <v>__</v>
      </c>
      <c r="C86" s="246"/>
      <c r="D86" s="246">
        <f>IF(B86="MATERIA DESFASADA",E86,0)</f>
        <v>0</v>
      </c>
      <c r="E86" s="246">
        <v>1</v>
      </c>
      <c r="F86" s="246"/>
      <c r="G86" s="246"/>
      <c r="H86" s="246"/>
      <c r="I86" s="368" t="s">
        <v>364</v>
      </c>
      <c r="J86" s="246" t="s">
        <v>365</v>
      </c>
      <c r="K86" s="246"/>
      <c r="L86" s="250"/>
      <c r="M86" s="250"/>
      <c r="N86" s="250"/>
      <c r="O86" s="252"/>
      <c r="P86" s="250"/>
      <c r="Q86" s="250"/>
      <c r="R86" s="250"/>
      <c r="S86" s="250"/>
      <c r="T86" s="250"/>
      <c r="U86" s="250"/>
      <c r="V86" s="252"/>
      <c r="W86" s="250"/>
      <c r="X86" s="252"/>
      <c r="AA86" s="8">
        <v>86</v>
      </c>
      <c r="AB86" s="356">
        <v>5</v>
      </c>
      <c r="AC86" s="356" t="s">
        <v>366</v>
      </c>
      <c r="AD86" s="357" t="s">
        <v>367</v>
      </c>
      <c r="AE86" s="356" t="s">
        <v>14</v>
      </c>
      <c r="AF86" s="358">
        <v>4.5</v>
      </c>
      <c r="AH86" s="11"/>
    </row>
    <row r="87" spans="1:46" s="363" customFormat="1" ht="52.5" hidden="1" customHeight="1" thickBot="1" x14ac:dyDescent="0.3">
      <c r="A87" s="314"/>
      <c r="B87" s="374" t="str">
        <f>IF(C80&gt;0,IF(F76&gt;0,A86,0),J86)</f>
        <v>__</v>
      </c>
      <c r="C87" s="246"/>
      <c r="D87" s="246">
        <f>IF(B87="MATERIA DESFASADA",E87,0)</f>
        <v>0</v>
      </c>
      <c r="E87" s="246">
        <v>1</v>
      </c>
      <c r="F87" s="246"/>
      <c r="G87" s="246"/>
      <c r="H87" s="246"/>
      <c r="I87" s="375" t="str">
        <f>IF(D89&gt;0,A86,J86)</f>
        <v>__</v>
      </c>
      <c r="J87" s="246"/>
      <c r="K87" s="246"/>
      <c r="L87" s="250"/>
      <c r="M87" s="250"/>
      <c r="N87" s="250"/>
      <c r="O87" s="252"/>
      <c r="P87" s="250"/>
      <c r="Q87" s="250"/>
      <c r="R87" s="250"/>
      <c r="S87" s="250"/>
      <c r="T87" s="250"/>
      <c r="U87" s="250"/>
      <c r="V87" s="252"/>
      <c r="W87" s="250"/>
      <c r="X87" s="252"/>
      <c r="AA87" s="8">
        <v>87</v>
      </c>
      <c r="AB87" s="356">
        <v>5</v>
      </c>
      <c r="AC87" s="356" t="s">
        <v>368</v>
      </c>
      <c r="AD87" s="357" t="s">
        <v>369</v>
      </c>
      <c r="AE87" s="356" t="s">
        <v>14</v>
      </c>
      <c r="AF87" s="358">
        <v>3.37</v>
      </c>
      <c r="AH87" s="11"/>
    </row>
    <row r="88" spans="1:46" s="363" customFormat="1" ht="39.75" hidden="1" customHeight="1" thickBot="1" x14ac:dyDescent="0.3">
      <c r="A88" s="314"/>
      <c r="B88" s="374" t="str">
        <f>IF(D80&gt;0,IF(G76&gt;0,A86,0),J86)</f>
        <v>__</v>
      </c>
      <c r="C88" s="246"/>
      <c r="D88" s="246">
        <f>IF(B88="MATERIA DESFASADA",E88,0)</f>
        <v>0</v>
      </c>
      <c r="E88" s="246">
        <v>1</v>
      </c>
      <c r="F88" s="246"/>
      <c r="G88" s="246"/>
      <c r="H88" s="246"/>
      <c r="I88" s="246" t="str">
        <f>IF(I87="MATERIA DESFASADA",I86,J86)</f>
        <v>__</v>
      </c>
      <c r="J88" s="246"/>
      <c r="K88" s="246"/>
      <c r="L88" s="250"/>
      <c r="M88" s="250"/>
      <c r="N88" s="250"/>
      <c r="O88" s="252"/>
      <c r="P88" s="250"/>
      <c r="Q88" s="250"/>
      <c r="R88" s="250"/>
      <c r="S88" s="250"/>
      <c r="T88" s="250"/>
      <c r="U88" s="250"/>
      <c r="V88" s="252"/>
      <c r="W88" s="250"/>
      <c r="X88" s="252"/>
      <c r="AA88" s="8">
        <v>88</v>
      </c>
      <c r="AB88" s="356">
        <v>5</v>
      </c>
      <c r="AC88" s="356" t="s">
        <v>370</v>
      </c>
      <c r="AD88" s="357" t="s">
        <v>371</v>
      </c>
      <c r="AE88" s="356" t="s">
        <v>14</v>
      </c>
      <c r="AF88" s="358">
        <v>5.62</v>
      </c>
      <c r="AG88" s="363" t="s">
        <v>263</v>
      </c>
      <c r="AH88" s="376" t="s">
        <v>372</v>
      </c>
    </row>
    <row r="89" spans="1:46" s="363" customFormat="1" ht="18" hidden="1" customHeight="1" x14ac:dyDescent="0.25">
      <c r="A89" s="314"/>
      <c r="B89" s="246"/>
      <c r="C89" s="246"/>
      <c r="D89" s="246">
        <f>COUNTIF(D86:D88,"&lt;&gt;0")</f>
        <v>0</v>
      </c>
      <c r="E89" s="246"/>
      <c r="F89" s="246"/>
      <c r="G89" s="246"/>
      <c r="H89" s="246"/>
      <c r="I89" s="246"/>
      <c r="J89" s="246"/>
      <c r="K89" s="246"/>
      <c r="L89" s="250"/>
      <c r="M89" s="250"/>
      <c r="N89" s="250"/>
      <c r="O89" s="252"/>
      <c r="P89" s="250"/>
      <c r="Q89" s="250"/>
      <c r="R89" s="250"/>
      <c r="S89" s="250"/>
      <c r="T89" s="250"/>
      <c r="U89" s="250"/>
      <c r="V89" s="252"/>
      <c r="W89" s="250"/>
      <c r="X89" s="252"/>
      <c r="AA89" s="8">
        <v>89</v>
      </c>
      <c r="AB89" s="356">
        <v>5</v>
      </c>
      <c r="AC89" s="356" t="s">
        <v>373</v>
      </c>
      <c r="AD89" s="357" t="s">
        <v>131</v>
      </c>
      <c r="AE89" s="357" t="s">
        <v>374</v>
      </c>
      <c r="AF89" s="358">
        <v>4.5</v>
      </c>
      <c r="AG89" s="367" t="s">
        <v>90</v>
      </c>
      <c r="AH89" s="213" t="s">
        <v>197</v>
      </c>
      <c r="AI89" s="367"/>
      <c r="AJ89" s="367"/>
      <c r="AK89" s="367"/>
      <c r="AL89" s="367"/>
      <c r="AM89" s="367"/>
      <c r="AN89" s="367"/>
      <c r="AO89" s="367"/>
      <c r="AP89" s="367"/>
      <c r="AQ89" s="367"/>
      <c r="AR89" s="367"/>
      <c r="AS89" s="367"/>
      <c r="AT89" s="367"/>
    </row>
    <row r="90" spans="1:46" s="363" customFormat="1" ht="26.25" hidden="1" customHeight="1" x14ac:dyDescent="0.25">
      <c r="A90" s="377" t="s">
        <v>375</v>
      </c>
      <c r="B90" s="378">
        <f>IF(C71=0,O54,O53)</f>
        <v>59.588000000000015</v>
      </c>
      <c r="C90" s="246"/>
      <c r="D90" s="246"/>
      <c r="E90" s="246"/>
      <c r="F90" s="246"/>
      <c r="G90" s="246"/>
      <c r="H90" s="246"/>
      <c r="I90" s="246"/>
      <c r="J90" s="246"/>
      <c r="K90" s="246"/>
      <c r="L90" s="250"/>
      <c r="M90" s="250"/>
      <c r="N90" s="250"/>
      <c r="O90" s="252"/>
      <c r="P90" s="250"/>
      <c r="Q90" s="250"/>
      <c r="R90" s="250"/>
      <c r="S90" s="250"/>
      <c r="T90" s="250"/>
      <c r="U90" s="250"/>
      <c r="V90" s="252"/>
      <c r="W90" s="250"/>
      <c r="X90" s="252"/>
      <c r="AA90" s="8">
        <v>90</v>
      </c>
      <c r="AB90" s="356">
        <v>5</v>
      </c>
      <c r="AC90" s="356" t="s">
        <v>376</v>
      </c>
      <c r="AD90" s="357" t="s">
        <v>131</v>
      </c>
      <c r="AE90" s="357" t="s">
        <v>377</v>
      </c>
      <c r="AF90" s="358">
        <v>4.5</v>
      </c>
      <c r="AG90" s="367" t="s">
        <v>95</v>
      </c>
      <c r="AH90" s="213" t="s">
        <v>100</v>
      </c>
      <c r="AI90" s="367" t="s">
        <v>203</v>
      </c>
      <c r="AJ90" s="367" t="s">
        <v>208</v>
      </c>
      <c r="AK90" s="367"/>
      <c r="AL90" s="367"/>
      <c r="AM90" s="367"/>
      <c r="AN90" s="367"/>
      <c r="AO90" s="367"/>
      <c r="AP90" s="367"/>
      <c r="AQ90" s="367"/>
      <c r="AR90" s="367"/>
      <c r="AS90" s="367"/>
      <c r="AT90" s="367"/>
    </row>
    <row r="91" spans="1:46" s="363" customFormat="1" ht="31.5" hidden="1" x14ac:dyDescent="0.25">
      <c r="A91" s="379" t="s">
        <v>378</v>
      </c>
      <c r="B91" s="380">
        <f>IF(B93&gt;0,B94,B93)</f>
        <v>0</v>
      </c>
      <c r="C91" s="246"/>
      <c r="D91" s="246"/>
      <c r="E91" s="246"/>
      <c r="F91" s="246"/>
      <c r="G91" s="246"/>
      <c r="H91" s="246"/>
      <c r="I91" s="246"/>
      <c r="J91" s="246"/>
      <c r="K91" s="246"/>
      <c r="L91" s="381"/>
      <c r="M91" s="250"/>
      <c r="N91" s="250"/>
      <c r="O91" s="252"/>
      <c r="P91" s="250"/>
      <c r="Q91" s="250"/>
      <c r="R91" s="250"/>
      <c r="S91" s="250"/>
      <c r="T91" s="250"/>
      <c r="U91" s="250"/>
      <c r="V91" s="252"/>
      <c r="W91" s="250"/>
      <c r="X91" s="252"/>
      <c r="AA91" s="8">
        <v>91</v>
      </c>
      <c r="AB91" s="356">
        <v>5</v>
      </c>
      <c r="AC91" s="356" t="s">
        <v>379</v>
      </c>
      <c r="AD91" s="357" t="s">
        <v>131</v>
      </c>
      <c r="AE91" s="357" t="s">
        <v>380</v>
      </c>
      <c r="AF91" s="358">
        <v>4.5</v>
      </c>
      <c r="AG91" s="367"/>
      <c r="AH91" s="213"/>
      <c r="AI91" s="367"/>
      <c r="AJ91" s="367"/>
      <c r="AK91" s="367"/>
      <c r="AL91" s="367"/>
      <c r="AM91" s="367"/>
      <c r="AN91" s="367"/>
      <c r="AO91" s="367"/>
      <c r="AP91" s="367"/>
      <c r="AQ91" s="367"/>
      <c r="AR91" s="367"/>
      <c r="AS91" s="367"/>
      <c r="AT91" s="367"/>
    </row>
    <row r="92" spans="1:46" s="363" customFormat="1" ht="15.75" hidden="1" thickBot="1" x14ac:dyDescent="0.3">
      <c r="A92" s="314"/>
      <c r="B92" s="246"/>
      <c r="C92" s="246"/>
      <c r="D92" s="246"/>
      <c r="E92" s="246"/>
      <c r="F92" s="246"/>
      <c r="G92" s="246"/>
      <c r="H92" s="246"/>
      <c r="I92" s="246"/>
      <c r="J92" s="246"/>
      <c r="K92" s="246"/>
      <c r="L92" s="250" t="s">
        <v>381</v>
      </c>
      <c r="M92" s="250"/>
      <c r="N92" s="250"/>
      <c r="O92" s="252"/>
      <c r="P92" s="250"/>
      <c r="Q92" s="250"/>
      <c r="R92" s="250"/>
      <c r="S92" s="250"/>
      <c r="T92" s="250"/>
      <c r="U92" s="250"/>
      <c r="V92" s="252"/>
      <c r="W92" s="250"/>
      <c r="X92" s="252"/>
      <c r="AA92" s="8">
        <v>92</v>
      </c>
      <c r="AB92" s="364">
        <v>5</v>
      </c>
      <c r="AC92" s="364" t="s">
        <v>382</v>
      </c>
      <c r="AD92" s="365" t="s">
        <v>131</v>
      </c>
      <c r="AE92" s="365" t="s">
        <v>383</v>
      </c>
      <c r="AF92" s="366">
        <v>4.5</v>
      </c>
      <c r="AG92" s="367"/>
      <c r="AH92" s="213"/>
      <c r="AI92" s="367"/>
      <c r="AJ92" s="367"/>
      <c r="AK92" s="367"/>
      <c r="AL92" s="367"/>
      <c r="AM92" s="367"/>
      <c r="AN92" s="367"/>
      <c r="AO92" s="367"/>
      <c r="AP92" s="367"/>
      <c r="AQ92" s="367"/>
      <c r="AR92" s="367"/>
      <c r="AS92" s="367"/>
      <c r="AT92" s="367"/>
    </row>
    <row r="93" spans="1:46" s="363" customFormat="1" ht="27" hidden="1" customHeight="1" x14ac:dyDescent="0.25">
      <c r="A93" s="382" t="s">
        <v>328</v>
      </c>
      <c r="B93" s="249">
        <f>E49</f>
        <v>0</v>
      </c>
      <c r="C93" s="246"/>
      <c r="D93" s="246"/>
      <c r="E93" s="246"/>
      <c r="F93" s="246"/>
      <c r="G93" s="246"/>
      <c r="H93" s="246"/>
      <c r="I93" s="246"/>
      <c r="J93" s="246"/>
      <c r="K93" s="246"/>
      <c r="L93" s="250"/>
      <c r="M93" s="250"/>
      <c r="N93" s="250"/>
      <c r="O93" s="252"/>
      <c r="P93" s="250"/>
      <c r="Q93" s="250"/>
      <c r="R93" s="250"/>
      <c r="S93" s="250"/>
      <c r="T93" s="250"/>
      <c r="U93" s="250"/>
      <c r="V93" s="252"/>
      <c r="W93" s="250"/>
      <c r="X93" s="252"/>
      <c r="AA93" s="8">
        <v>93</v>
      </c>
      <c r="AB93" s="369">
        <v>6</v>
      </c>
      <c r="AC93" s="369" t="s">
        <v>384</v>
      </c>
      <c r="AD93" s="370" t="s">
        <v>248</v>
      </c>
      <c r="AE93" s="369" t="s">
        <v>14</v>
      </c>
      <c r="AF93" s="371">
        <v>5.62</v>
      </c>
      <c r="AH93" s="11"/>
    </row>
    <row r="94" spans="1:46" s="363" customFormat="1" ht="38.25" hidden="1" customHeight="1" x14ac:dyDescent="0.3">
      <c r="A94" s="379" t="s">
        <v>330</v>
      </c>
      <c r="B94" s="383">
        <f>Q50</f>
        <v>0</v>
      </c>
      <c r="C94" s="246"/>
      <c r="D94" s="246"/>
      <c r="E94" s="246"/>
      <c r="F94" s="246"/>
      <c r="G94" s="246"/>
      <c r="H94" s="246"/>
      <c r="I94" s="246"/>
      <c r="J94" s="246"/>
      <c r="K94" s="246"/>
      <c r="L94" s="250"/>
      <c r="M94" s="250"/>
      <c r="N94" s="250"/>
      <c r="O94" s="252"/>
      <c r="P94" s="250"/>
      <c r="Q94" s="250"/>
      <c r="R94" s="250"/>
      <c r="S94" s="250"/>
      <c r="T94" s="250"/>
      <c r="U94" s="250"/>
      <c r="V94" s="252"/>
      <c r="W94" s="250"/>
      <c r="X94" s="252"/>
      <c r="AA94" s="8">
        <v>94</v>
      </c>
      <c r="AB94" s="356">
        <v>6</v>
      </c>
      <c r="AC94" s="356" t="s">
        <v>385</v>
      </c>
      <c r="AD94" s="357" t="s">
        <v>251</v>
      </c>
      <c r="AE94" s="356" t="s">
        <v>14</v>
      </c>
      <c r="AF94" s="358">
        <v>5.62</v>
      </c>
      <c r="AH94" s="11"/>
    </row>
    <row r="95" spans="1:46" s="363" customFormat="1" ht="38.25" hidden="1" customHeight="1" x14ac:dyDescent="0.25">
      <c r="A95" s="384" t="s">
        <v>386</v>
      </c>
      <c r="B95" s="249">
        <f>IF(O5=1,B94,0)</f>
        <v>0</v>
      </c>
      <c r="C95" s="246"/>
      <c r="D95" s="246"/>
      <c r="E95" s="246"/>
      <c r="F95" s="246"/>
      <c r="G95" s="246"/>
      <c r="H95" s="246"/>
      <c r="I95" s="246"/>
      <c r="J95" s="246"/>
      <c r="K95" s="246"/>
      <c r="L95" s="250"/>
      <c r="M95" s="250"/>
      <c r="N95" s="250"/>
      <c r="O95" s="252"/>
      <c r="P95" s="250"/>
      <c r="Q95" s="250"/>
      <c r="R95" s="250"/>
      <c r="S95" s="250"/>
      <c r="T95" s="250"/>
      <c r="U95" s="250"/>
      <c r="V95" s="252"/>
      <c r="W95" s="250"/>
      <c r="X95" s="252"/>
      <c r="AA95" s="8">
        <v>95</v>
      </c>
      <c r="AB95" s="356">
        <v>6</v>
      </c>
      <c r="AC95" s="356" t="s">
        <v>387</v>
      </c>
      <c r="AD95" s="357" t="s">
        <v>254</v>
      </c>
      <c r="AE95" s="356" t="s">
        <v>14</v>
      </c>
      <c r="AF95" s="358">
        <v>4.5</v>
      </c>
      <c r="AH95" s="11"/>
    </row>
    <row r="96" spans="1:46" s="363" customFormat="1" ht="32.25" hidden="1" customHeight="1" x14ac:dyDescent="0.25">
      <c r="A96" s="385" t="s">
        <v>388</v>
      </c>
      <c r="B96" s="386">
        <f>IF(O5=2,B93,0)</f>
        <v>0</v>
      </c>
      <c r="C96" s="246"/>
      <c r="D96" s="246"/>
      <c r="E96" s="246"/>
      <c r="F96" s="246"/>
      <c r="G96" s="246"/>
      <c r="H96" s="246"/>
      <c r="I96" s="246"/>
      <c r="J96" s="246"/>
      <c r="K96" s="246"/>
      <c r="L96" s="250"/>
      <c r="M96" s="250"/>
      <c r="N96" s="250"/>
      <c r="O96" s="252"/>
      <c r="P96" s="250"/>
      <c r="Q96" s="250"/>
      <c r="R96" s="250"/>
      <c r="S96" s="250"/>
      <c r="T96" s="250"/>
      <c r="U96" s="250"/>
      <c r="V96" s="252"/>
      <c r="W96" s="250"/>
      <c r="X96" s="252"/>
      <c r="AA96" s="8">
        <v>96</v>
      </c>
      <c r="AB96" s="356">
        <v>6</v>
      </c>
      <c r="AC96" s="356" t="s">
        <v>389</v>
      </c>
      <c r="AD96" s="357" t="s">
        <v>257</v>
      </c>
      <c r="AE96" s="356" t="s">
        <v>14</v>
      </c>
      <c r="AF96" s="358">
        <v>6.75</v>
      </c>
      <c r="AH96" s="11"/>
    </row>
    <row r="97" spans="1:47" s="363" customFormat="1" ht="15" hidden="1" x14ac:dyDescent="0.25">
      <c r="A97" s="314"/>
      <c r="B97" s="246"/>
      <c r="C97" s="246"/>
      <c r="D97" s="246"/>
      <c r="E97" s="246"/>
      <c r="F97" s="246"/>
      <c r="G97" s="246"/>
      <c r="H97" s="246"/>
      <c r="I97" s="246"/>
      <c r="J97" s="246"/>
      <c r="K97" s="246"/>
      <c r="L97" s="250"/>
      <c r="M97" s="250"/>
      <c r="N97" s="250"/>
      <c r="O97" s="252"/>
      <c r="P97" s="250"/>
      <c r="Q97" s="250"/>
      <c r="R97" s="250"/>
      <c r="S97" s="250"/>
      <c r="T97" s="250"/>
      <c r="U97" s="250"/>
      <c r="V97" s="252"/>
      <c r="W97" s="250"/>
      <c r="X97" s="252"/>
      <c r="AA97" s="8">
        <v>97</v>
      </c>
      <c r="AB97" s="356">
        <v>6</v>
      </c>
      <c r="AC97" s="356" t="s">
        <v>390</v>
      </c>
      <c r="AD97" s="357" t="s">
        <v>260</v>
      </c>
      <c r="AE97" s="356" t="s">
        <v>14</v>
      </c>
      <c r="AF97" s="358">
        <v>0</v>
      </c>
      <c r="AH97" s="11"/>
    </row>
    <row r="98" spans="1:47" s="363" customFormat="1" ht="15" hidden="1" x14ac:dyDescent="0.25">
      <c r="A98" s="314"/>
      <c r="B98" s="246"/>
      <c r="C98" s="246"/>
      <c r="D98" s="246"/>
      <c r="E98" s="246"/>
      <c r="F98" s="246"/>
      <c r="G98" s="246"/>
      <c r="H98" s="246"/>
      <c r="I98" s="246"/>
      <c r="J98" s="246"/>
      <c r="K98" s="246"/>
      <c r="L98" s="250"/>
      <c r="M98" s="250"/>
      <c r="N98" s="250"/>
      <c r="O98" s="252"/>
      <c r="P98" s="250"/>
      <c r="Q98" s="250"/>
      <c r="R98" s="250"/>
      <c r="S98" s="250"/>
      <c r="T98" s="250"/>
      <c r="U98" s="250"/>
      <c r="V98" s="252"/>
      <c r="W98" s="250"/>
      <c r="X98" s="252"/>
      <c r="AA98" s="8">
        <v>98</v>
      </c>
      <c r="AB98" s="356">
        <v>6</v>
      </c>
      <c r="AC98" s="356" t="s">
        <v>391</v>
      </c>
      <c r="AD98" s="357" t="s">
        <v>392</v>
      </c>
      <c r="AE98" s="356" t="s">
        <v>14</v>
      </c>
      <c r="AF98" s="358">
        <v>4.5</v>
      </c>
      <c r="AH98" s="11"/>
    </row>
    <row r="99" spans="1:47" s="363" customFormat="1" ht="15" hidden="1" x14ac:dyDescent="0.25">
      <c r="A99" s="314"/>
      <c r="B99" s="249">
        <f>IF(Y6=0,Y7,Y6)</f>
        <v>0</v>
      </c>
      <c r="C99" s="246"/>
      <c r="D99" s="246"/>
      <c r="E99" s="246"/>
      <c r="F99" s="246"/>
      <c r="G99" s="246"/>
      <c r="H99" s="246"/>
      <c r="I99" s="246"/>
      <c r="J99" s="249" t="s">
        <v>393</v>
      </c>
      <c r="K99" s="246"/>
      <c r="L99" s="250"/>
      <c r="M99" s="250"/>
      <c r="N99" s="250"/>
      <c r="O99" s="252"/>
      <c r="P99" s="250"/>
      <c r="Q99" s="250"/>
      <c r="R99" s="250"/>
      <c r="S99" s="250"/>
      <c r="T99" s="250"/>
      <c r="U99" s="250"/>
      <c r="V99" s="252"/>
      <c r="W99" s="250"/>
      <c r="X99" s="252"/>
      <c r="AA99" s="8">
        <v>99</v>
      </c>
      <c r="AB99" s="356">
        <v>6</v>
      </c>
      <c r="AC99" s="356" t="s">
        <v>394</v>
      </c>
      <c r="AD99" s="357" t="s">
        <v>395</v>
      </c>
      <c r="AE99" s="356" t="s">
        <v>14</v>
      </c>
      <c r="AF99" s="358">
        <v>4.5</v>
      </c>
      <c r="AH99" s="11"/>
    </row>
    <row r="100" spans="1:47" s="363" customFormat="1" ht="15" hidden="1" x14ac:dyDescent="0.25">
      <c r="A100" s="314"/>
      <c r="B100" s="246"/>
      <c r="C100" s="246"/>
      <c r="D100" s="246"/>
      <c r="E100" s="246"/>
      <c r="F100" s="246"/>
      <c r="G100" s="246"/>
      <c r="H100" s="246"/>
      <c r="I100" s="246"/>
      <c r="J100" s="249" t="s">
        <v>396</v>
      </c>
      <c r="K100" s="246"/>
      <c r="L100" s="250"/>
      <c r="M100" s="250"/>
      <c r="N100" s="250"/>
      <c r="O100" s="252"/>
      <c r="P100" s="250"/>
      <c r="Q100" s="250"/>
      <c r="R100" s="250"/>
      <c r="S100" s="250"/>
      <c r="T100" s="250"/>
      <c r="U100" s="250"/>
      <c r="V100" s="252"/>
      <c r="W100" s="250"/>
      <c r="X100" s="252"/>
      <c r="AA100" s="8">
        <v>100</v>
      </c>
      <c r="AB100" s="356">
        <v>6</v>
      </c>
      <c r="AC100" s="356" t="s">
        <v>397</v>
      </c>
      <c r="AD100" s="357" t="s">
        <v>398</v>
      </c>
      <c r="AE100" s="356" t="s">
        <v>14</v>
      </c>
      <c r="AF100" s="358">
        <v>4.5</v>
      </c>
      <c r="AG100" s="363" t="s">
        <v>263</v>
      </c>
      <c r="AH100" s="376" t="s">
        <v>399</v>
      </c>
    </row>
    <row r="101" spans="1:47" s="363" customFormat="1" ht="8.25" hidden="1" customHeight="1" x14ac:dyDescent="0.25">
      <c r="A101" s="314"/>
      <c r="B101" s="246"/>
      <c r="C101" s="246"/>
      <c r="D101" s="246"/>
      <c r="E101" s="246"/>
      <c r="F101" s="246"/>
      <c r="G101" s="246"/>
      <c r="H101" s="246"/>
      <c r="I101" s="246"/>
      <c r="J101" s="246"/>
      <c r="K101" s="246"/>
      <c r="L101" s="250"/>
      <c r="M101" s="250"/>
      <c r="N101" s="250"/>
      <c r="O101" s="252"/>
      <c r="P101" s="250"/>
      <c r="Q101" s="250"/>
      <c r="R101" s="250"/>
      <c r="S101" s="250"/>
      <c r="T101" s="250"/>
      <c r="U101" s="250"/>
      <c r="V101" s="252"/>
      <c r="W101" s="250"/>
      <c r="X101" s="252"/>
      <c r="AA101" s="8">
        <v>101</v>
      </c>
      <c r="AB101" s="356">
        <v>6</v>
      </c>
      <c r="AC101" s="356" t="s">
        <v>400</v>
      </c>
      <c r="AD101" s="357" t="s">
        <v>131</v>
      </c>
      <c r="AE101" s="357" t="s">
        <v>401</v>
      </c>
      <c r="AF101" s="358">
        <v>5.62</v>
      </c>
      <c r="AG101" s="367" t="s">
        <v>91</v>
      </c>
      <c r="AH101" s="213" t="s">
        <v>96</v>
      </c>
      <c r="AI101" s="367" t="s">
        <v>101</v>
      </c>
      <c r="AJ101" s="367" t="s">
        <v>198</v>
      </c>
      <c r="AK101" s="367" t="s">
        <v>204</v>
      </c>
      <c r="AL101" s="367"/>
      <c r="AM101" s="367"/>
      <c r="AN101" s="367"/>
      <c r="AO101" s="367"/>
      <c r="AP101" s="367"/>
      <c r="AQ101" s="367"/>
      <c r="AR101" s="367"/>
      <c r="AS101" s="367"/>
      <c r="AT101" s="367"/>
      <c r="AU101" s="367"/>
    </row>
    <row r="102" spans="1:47" s="363" customFormat="1" ht="12.75" hidden="1" customHeight="1" x14ac:dyDescent="0.25">
      <c r="A102" s="314"/>
      <c r="B102" s="246"/>
      <c r="C102" s="246"/>
      <c r="D102" s="246"/>
      <c r="E102" s="246"/>
      <c r="F102" s="246"/>
      <c r="G102" s="246"/>
      <c r="H102" s="246"/>
      <c r="I102" s="246"/>
      <c r="J102" s="246"/>
      <c r="K102" s="246"/>
      <c r="L102" s="250"/>
      <c r="M102" s="250"/>
      <c r="N102" s="250"/>
      <c r="O102" s="252"/>
      <c r="P102" s="250"/>
      <c r="Q102" s="250"/>
      <c r="R102" s="250"/>
      <c r="S102" s="250"/>
      <c r="T102" s="250"/>
      <c r="U102" s="250"/>
      <c r="V102" s="252"/>
      <c r="W102" s="250"/>
      <c r="X102" s="252"/>
      <c r="AA102" s="8">
        <v>102</v>
      </c>
      <c r="AB102" s="196">
        <v>6</v>
      </c>
      <c r="AC102" s="275" t="s">
        <v>402</v>
      </c>
      <c r="AD102" s="296" t="s">
        <v>131</v>
      </c>
      <c r="AE102" s="296" t="s">
        <v>403</v>
      </c>
      <c r="AF102" s="277">
        <v>5.62</v>
      </c>
      <c r="AG102" s="367" t="s">
        <v>209</v>
      </c>
      <c r="AH102" s="213"/>
      <c r="AI102" s="367"/>
      <c r="AJ102" s="367"/>
      <c r="AK102" s="367"/>
      <c r="AL102" s="367"/>
      <c r="AM102" s="367"/>
      <c r="AN102" s="367"/>
      <c r="AO102" s="367"/>
      <c r="AP102" s="367"/>
      <c r="AQ102" s="367"/>
      <c r="AR102" s="367"/>
      <c r="AS102" s="367"/>
      <c r="AT102" s="367"/>
      <c r="AU102" s="367"/>
    </row>
    <row r="103" spans="1:47" ht="15.75" hidden="1" thickBot="1" x14ac:dyDescent="0.3">
      <c r="A103" s="131"/>
      <c r="B103" s="134"/>
      <c r="C103" s="134"/>
      <c r="D103" s="134"/>
      <c r="E103" s="134"/>
      <c r="F103" s="134"/>
      <c r="G103" s="134"/>
      <c r="H103" s="134"/>
      <c r="I103" s="134"/>
      <c r="J103" s="134"/>
      <c r="K103" s="134"/>
      <c r="L103" s="138"/>
      <c r="M103" s="138"/>
      <c r="N103" s="138"/>
      <c r="O103" s="54"/>
      <c r="P103" s="21"/>
      <c r="Q103" s="21"/>
      <c r="R103" s="21"/>
      <c r="S103" s="21"/>
      <c r="T103" s="21"/>
      <c r="U103" s="21"/>
      <c r="V103" s="22"/>
      <c r="W103" s="21"/>
      <c r="X103" s="22"/>
      <c r="AA103" s="8">
        <v>103</v>
      </c>
      <c r="AB103" s="387">
        <v>6</v>
      </c>
      <c r="AC103" s="307" t="s">
        <v>404</v>
      </c>
      <c r="AD103" s="308" t="s">
        <v>131</v>
      </c>
      <c r="AE103" s="308" t="s">
        <v>405</v>
      </c>
      <c r="AF103" s="388">
        <v>5.62</v>
      </c>
      <c r="AG103" s="302"/>
      <c r="AH103" s="213"/>
      <c r="AI103" s="302"/>
      <c r="AJ103" s="302"/>
      <c r="AK103" s="302"/>
      <c r="AL103" s="302"/>
      <c r="AM103" s="302"/>
      <c r="AN103" s="302"/>
      <c r="AO103" s="302"/>
      <c r="AP103" s="302"/>
      <c r="AQ103" s="302"/>
      <c r="AR103" s="302"/>
      <c r="AS103" s="302"/>
      <c r="AT103" s="302"/>
      <c r="AU103" s="302"/>
    </row>
    <row r="104" spans="1:47" ht="24" hidden="1" customHeight="1" x14ac:dyDescent="0.25">
      <c r="A104" s="131"/>
      <c r="B104" s="389"/>
      <c r="C104" s="134"/>
      <c r="D104" s="134"/>
      <c r="E104" s="134"/>
      <c r="F104" s="134"/>
      <c r="G104" s="134"/>
      <c r="H104" s="134"/>
      <c r="I104" s="134"/>
      <c r="J104" s="134"/>
      <c r="K104" s="134"/>
      <c r="L104" s="138"/>
      <c r="M104" s="138"/>
      <c r="N104" s="138"/>
      <c r="O104" s="54"/>
      <c r="P104" s="21"/>
      <c r="Q104" s="21"/>
      <c r="R104" s="21"/>
      <c r="S104" s="21"/>
      <c r="T104" s="21"/>
      <c r="U104" s="21"/>
      <c r="V104" s="22"/>
      <c r="W104" s="21"/>
      <c r="X104" s="22"/>
      <c r="AA104" s="8">
        <v>104</v>
      </c>
      <c r="AB104" s="148">
        <v>3</v>
      </c>
      <c r="AC104" s="390" t="s">
        <v>406</v>
      </c>
      <c r="AD104" s="150" t="s">
        <v>145</v>
      </c>
      <c r="AE104" s="148" t="s">
        <v>14</v>
      </c>
      <c r="AF104" s="151">
        <v>5.62</v>
      </c>
    </row>
    <row r="105" spans="1:47" ht="15" hidden="1" x14ac:dyDescent="0.25">
      <c r="A105" s="131"/>
      <c r="B105" s="134"/>
      <c r="C105" s="134"/>
      <c r="D105" s="134"/>
      <c r="E105" s="134"/>
      <c r="F105" s="134"/>
      <c r="G105" s="134"/>
      <c r="H105" s="134"/>
      <c r="I105" s="134"/>
      <c r="J105" s="134"/>
      <c r="K105" s="134"/>
      <c r="L105" s="138"/>
      <c r="M105" s="138"/>
      <c r="N105" s="138"/>
      <c r="O105" s="54"/>
      <c r="P105" s="21"/>
      <c r="Q105" s="21"/>
      <c r="R105" s="21"/>
      <c r="S105" s="21"/>
      <c r="T105" s="21"/>
      <c r="U105" s="21"/>
      <c r="V105" s="22"/>
      <c r="W105" s="21"/>
      <c r="X105" s="22"/>
      <c r="AA105" s="8">
        <v>105</v>
      </c>
      <c r="AB105" s="154">
        <v>3</v>
      </c>
      <c r="AC105" s="391" t="s">
        <v>407</v>
      </c>
      <c r="AD105" s="156" t="s">
        <v>153</v>
      </c>
      <c r="AE105" s="154" t="s">
        <v>14</v>
      </c>
      <c r="AF105" s="157">
        <v>5.62</v>
      </c>
    </row>
    <row r="106" spans="1:47" ht="30.75" hidden="1" customHeight="1" x14ac:dyDescent="0.25">
      <c r="A106" s="131"/>
      <c r="B106" s="134"/>
      <c r="C106" s="134"/>
      <c r="D106" s="134"/>
      <c r="E106" s="134"/>
      <c r="F106" s="134"/>
      <c r="G106" s="134"/>
      <c r="H106" s="134"/>
      <c r="I106" s="134"/>
      <c r="J106" s="134"/>
      <c r="K106" s="134"/>
      <c r="L106" s="138"/>
      <c r="M106" s="138"/>
      <c r="N106" s="138"/>
      <c r="O106" s="54"/>
      <c r="P106" s="21"/>
      <c r="Q106" s="21"/>
      <c r="R106" s="21"/>
      <c r="S106" s="21"/>
      <c r="T106" s="21"/>
      <c r="U106" s="21"/>
      <c r="V106" s="22"/>
      <c r="W106" s="21"/>
      <c r="X106" s="22"/>
      <c r="AA106" s="8">
        <v>106</v>
      </c>
      <c r="AB106" s="154">
        <v>3</v>
      </c>
      <c r="AC106" s="391" t="s">
        <v>408</v>
      </c>
      <c r="AD106" s="156" t="s">
        <v>159</v>
      </c>
      <c r="AE106" s="154" t="s">
        <v>14</v>
      </c>
      <c r="AF106" s="157">
        <v>4.5</v>
      </c>
    </row>
    <row r="107" spans="1:47" ht="15" hidden="1" x14ac:dyDescent="0.25">
      <c r="A107" s="131"/>
      <c r="B107" s="134"/>
      <c r="C107" s="134"/>
      <c r="D107" s="134"/>
      <c r="E107" s="134"/>
      <c r="F107" s="134"/>
      <c r="G107" s="134"/>
      <c r="H107" s="134"/>
      <c r="I107" s="134"/>
      <c r="J107" s="134"/>
      <c r="K107" s="134"/>
      <c r="L107" s="138"/>
      <c r="M107" s="138"/>
      <c r="N107" s="138"/>
      <c r="O107" s="54"/>
      <c r="P107" s="21"/>
      <c r="Q107" s="21"/>
      <c r="R107" s="21"/>
      <c r="S107" s="21"/>
      <c r="T107" s="21"/>
      <c r="U107" s="21"/>
      <c r="V107" s="22"/>
      <c r="W107" s="21"/>
      <c r="X107" s="22"/>
      <c r="AA107" s="8">
        <v>107</v>
      </c>
      <c r="AB107" s="154">
        <v>3</v>
      </c>
      <c r="AC107" s="391" t="s">
        <v>409</v>
      </c>
      <c r="AD107" s="156" t="s">
        <v>166</v>
      </c>
      <c r="AE107" s="154" t="s">
        <v>14</v>
      </c>
      <c r="AF107" s="157">
        <v>6.75</v>
      </c>
    </row>
    <row r="108" spans="1:47" ht="15" hidden="1" x14ac:dyDescent="0.25">
      <c r="A108" s="131"/>
      <c r="B108" s="134"/>
      <c r="C108" s="134"/>
      <c r="D108" s="134"/>
      <c r="E108" s="134"/>
      <c r="F108" s="134"/>
      <c r="G108" s="134"/>
      <c r="H108" s="134"/>
      <c r="I108" s="134"/>
      <c r="J108" s="134"/>
      <c r="K108" s="134"/>
      <c r="L108" s="138"/>
      <c r="M108" s="138"/>
      <c r="N108" s="138"/>
      <c r="O108" s="54"/>
      <c r="P108" s="21"/>
      <c r="Q108" s="21"/>
      <c r="R108" s="21"/>
      <c r="S108" s="21"/>
      <c r="T108" s="21"/>
      <c r="U108" s="21"/>
      <c r="V108" s="22"/>
      <c r="W108" s="21"/>
      <c r="X108" s="22"/>
      <c r="AA108" s="8">
        <v>108</v>
      </c>
      <c r="AB108" s="154">
        <v>3</v>
      </c>
      <c r="AC108" s="391" t="s">
        <v>410</v>
      </c>
      <c r="AD108" s="156" t="s">
        <v>173</v>
      </c>
      <c r="AE108" s="154" t="s">
        <v>14</v>
      </c>
      <c r="AF108" s="157">
        <v>3.37</v>
      </c>
    </row>
    <row r="109" spans="1:47" ht="15" hidden="1" x14ac:dyDescent="0.25">
      <c r="A109" s="131"/>
      <c r="B109" s="134"/>
      <c r="C109" s="134"/>
      <c r="D109" s="134"/>
      <c r="E109" s="134"/>
      <c r="F109" s="134"/>
      <c r="G109" s="134"/>
      <c r="H109" s="134"/>
      <c r="I109" s="134"/>
      <c r="J109" s="134"/>
      <c r="K109" s="134"/>
      <c r="L109" s="138"/>
      <c r="M109" s="138"/>
      <c r="N109" s="138"/>
      <c r="O109" s="54"/>
      <c r="P109" s="21"/>
      <c r="Q109" s="21"/>
      <c r="R109" s="21"/>
      <c r="S109" s="21"/>
      <c r="T109" s="21"/>
      <c r="U109" s="21"/>
      <c r="V109" s="22"/>
      <c r="W109" s="21"/>
      <c r="X109" s="22"/>
      <c r="AA109" s="8">
        <v>109</v>
      </c>
      <c r="AB109" s="154">
        <v>3</v>
      </c>
      <c r="AC109" s="391" t="s">
        <v>411</v>
      </c>
      <c r="AD109" s="156" t="s">
        <v>180</v>
      </c>
      <c r="AE109" s="154" t="s">
        <v>14</v>
      </c>
      <c r="AF109" s="157">
        <v>5.62</v>
      </c>
    </row>
    <row r="110" spans="1:47" ht="15" hidden="1" x14ac:dyDescent="0.25">
      <c r="A110" s="131"/>
      <c r="B110" s="134"/>
      <c r="C110" s="134"/>
      <c r="D110" s="134"/>
      <c r="E110" s="134"/>
      <c r="F110" s="134"/>
      <c r="G110" s="134"/>
      <c r="H110" s="134"/>
      <c r="I110" s="134"/>
      <c r="J110" s="134"/>
      <c r="K110" s="134"/>
      <c r="L110" s="138"/>
      <c r="M110" s="138"/>
      <c r="N110" s="138"/>
      <c r="O110" s="54"/>
      <c r="P110" s="21"/>
      <c r="Q110" s="21"/>
      <c r="R110" s="21"/>
      <c r="S110" s="21"/>
      <c r="T110" s="21"/>
      <c r="U110" s="21"/>
      <c r="V110" s="22"/>
      <c r="W110" s="21"/>
      <c r="X110" s="22"/>
      <c r="AA110" s="8">
        <v>110</v>
      </c>
      <c r="AB110" s="154">
        <v>3</v>
      </c>
      <c r="AC110" s="391" t="s">
        <v>412</v>
      </c>
      <c r="AD110" s="156" t="s">
        <v>187</v>
      </c>
      <c r="AE110" s="154" t="s">
        <v>14</v>
      </c>
      <c r="AF110" s="157">
        <v>3.37</v>
      </c>
    </row>
    <row r="111" spans="1:47" ht="6.75" hidden="1" customHeight="1" x14ac:dyDescent="0.25">
      <c r="A111" s="131"/>
      <c r="B111" s="134"/>
      <c r="C111" s="134"/>
      <c r="D111" s="134"/>
      <c r="E111" s="134"/>
      <c r="F111" s="134"/>
      <c r="G111" s="134"/>
      <c r="H111" s="134"/>
      <c r="I111" s="134"/>
      <c r="J111" s="134"/>
      <c r="K111" s="134"/>
      <c r="L111" s="138"/>
      <c r="M111" s="138"/>
      <c r="N111" s="138"/>
      <c r="O111" s="54"/>
      <c r="P111" s="21"/>
      <c r="Q111" s="21"/>
      <c r="R111" s="21"/>
      <c r="S111" s="21"/>
      <c r="T111" s="21"/>
      <c r="U111" s="21"/>
      <c r="V111" s="22"/>
      <c r="W111" s="21"/>
      <c r="X111" s="22"/>
      <c r="AA111" s="8">
        <v>111</v>
      </c>
      <c r="AB111" s="154">
        <v>3</v>
      </c>
      <c r="AC111" s="392" t="s">
        <v>413</v>
      </c>
      <c r="AD111" s="393" t="s">
        <v>414</v>
      </c>
      <c r="AE111" s="154" t="s">
        <v>14</v>
      </c>
      <c r="AF111" s="174">
        <v>4.5</v>
      </c>
    </row>
    <row r="112" spans="1:47" ht="15" hidden="1" customHeight="1" x14ac:dyDescent="0.25">
      <c r="A112" s="131"/>
      <c r="B112" s="134"/>
      <c r="C112" s="134"/>
      <c r="D112" s="134"/>
      <c r="E112" s="134"/>
      <c r="F112" s="134"/>
      <c r="G112" s="134"/>
      <c r="H112" s="134"/>
      <c r="I112" s="134"/>
      <c r="J112" s="134"/>
      <c r="K112" s="134"/>
      <c r="L112" s="138"/>
      <c r="M112" s="138"/>
      <c r="N112" s="394"/>
      <c r="O112" s="54"/>
      <c r="P112" s="21"/>
      <c r="Q112" s="21"/>
      <c r="R112" s="21"/>
      <c r="S112" s="21"/>
      <c r="T112" s="21"/>
      <c r="U112" s="21"/>
      <c r="V112" s="22"/>
      <c r="W112" s="21"/>
      <c r="X112" s="22"/>
      <c r="AA112" s="8">
        <v>112</v>
      </c>
      <c r="AB112" s="154">
        <v>3</v>
      </c>
      <c r="AC112" s="391" t="s">
        <v>415</v>
      </c>
      <c r="AD112" s="393" t="s">
        <v>416</v>
      </c>
      <c r="AE112" s="154" t="s">
        <v>14</v>
      </c>
      <c r="AF112" s="174">
        <v>4.5</v>
      </c>
      <c r="AG112" s="7" t="s">
        <v>263</v>
      </c>
      <c r="AH112" s="376" t="s">
        <v>417</v>
      </c>
    </row>
    <row r="113" spans="1:45" ht="15" hidden="1" x14ac:dyDescent="0.25">
      <c r="A113" s="395" t="s">
        <v>418</v>
      </c>
      <c r="B113" s="134"/>
      <c r="C113" s="134"/>
      <c r="D113" s="389"/>
      <c r="E113" s="389"/>
      <c r="F113" s="389"/>
      <c r="G113" s="389"/>
      <c r="H113" s="389"/>
      <c r="I113" s="389"/>
      <c r="J113" s="389"/>
      <c r="K113" s="389" t="s">
        <v>419</v>
      </c>
      <c r="L113" s="138"/>
      <c r="M113" s="451" t="s">
        <v>420</v>
      </c>
      <c r="N113" s="451"/>
      <c r="O113" s="54"/>
      <c r="P113" s="21"/>
      <c r="Q113" s="21"/>
      <c r="R113" s="21"/>
      <c r="S113" s="21"/>
      <c r="T113" s="21"/>
      <c r="U113" s="21"/>
      <c r="V113" s="22"/>
      <c r="W113" s="21"/>
      <c r="X113" s="22"/>
      <c r="AA113" s="8">
        <v>113</v>
      </c>
      <c r="AB113" s="196">
        <v>3</v>
      </c>
      <c r="AC113" s="391" t="s">
        <v>421</v>
      </c>
      <c r="AD113" s="393" t="s">
        <v>131</v>
      </c>
      <c r="AE113" s="393" t="s">
        <v>422</v>
      </c>
      <c r="AF113" s="174">
        <v>3.37</v>
      </c>
      <c r="AG113" s="302" t="s">
        <v>49</v>
      </c>
      <c r="AH113" s="213" t="s">
        <v>58</v>
      </c>
      <c r="AI113" s="302" t="s">
        <v>167</v>
      </c>
      <c r="AJ113" s="302" t="s">
        <v>174</v>
      </c>
      <c r="AK113" s="302"/>
      <c r="AL113" s="302"/>
      <c r="AM113" s="302"/>
      <c r="AN113" s="302"/>
      <c r="AO113" s="302"/>
      <c r="AP113" s="302"/>
      <c r="AQ113" s="302"/>
      <c r="AR113" s="302"/>
      <c r="AS113" s="302"/>
    </row>
    <row r="114" spans="1:45" ht="15" hidden="1" x14ac:dyDescent="0.25">
      <c r="A114" s="131"/>
      <c r="B114" s="134"/>
      <c r="C114" s="134"/>
      <c r="D114" s="134"/>
      <c r="E114" s="134"/>
      <c r="F114" s="134"/>
      <c r="G114" s="134"/>
      <c r="H114" s="134"/>
      <c r="I114" s="134"/>
      <c r="J114" s="134"/>
      <c r="K114" s="134"/>
      <c r="L114" s="138"/>
      <c r="M114" s="138"/>
      <c r="N114" s="138"/>
      <c r="O114" s="54"/>
      <c r="P114" s="21"/>
      <c r="Q114" s="21"/>
      <c r="R114" s="21"/>
      <c r="S114" s="21"/>
      <c r="T114" s="21"/>
      <c r="U114" s="21"/>
      <c r="V114" s="22"/>
      <c r="W114" s="21"/>
      <c r="X114" s="22"/>
      <c r="AA114" s="8">
        <v>114</v>
      </c>
      <c r="AB114" s="154">
        <v>3</v>
      </c>
      <c r="AC114" s="391" t="s">
        <v>423</v>
      </c>
      <c r="AD114" s="393" t="s">
        <v>131</v>
      </c>
      <c r="AE114" s="393" t="s">
        <v>424</v>
      </c>
      <c r="AF114" s="157">
        <v>3.37</v>
      </c>
      <c r="AG114" s="302" t="s">
        <v>66</v>
      </c>
      <c r="AH114" s="213" t="s">
        <v>75</v>
      </c>
      <c r="AI114" s="302" t="s">
        <v>181</v>
      </c>
      <c r="AJ114" s="302" t="s">
        <v>188</v>
      </c>
      <c r="AK114" s="302"/>
      <c r="AL114" s="302"/>
      <c r="AM114" s="302"/>
      <c r="AN114" s="302"/>
      <c r="AO114" s="302"/>
      <c r="AP114" s="302"/>
      <c r="AQ114" s="302"/>
      <c r="AR114" s="302"/>
      <c r="AS114" s="302"/>
    </row>
    <row r="115" spans="1:45" ht="15.75" hidden="1" thickBot="1" x14ac:dyDescent="0.3">
      <c r="A115" s="131"/>
      <c r="B115" s="134"/>
      <c r="C115" s="134"/>
      <c r="D115" s="134"/>
      <c r="E115" s="134"/>
      <c r="F115" s="134"/>
      <c r="G115" s="134"/>
      <c r="H115" s="134"/>
      <c r="I115" s="134"/>
      <c r="J115" s="134"/>
      <c r="K115" s="134"/>
      <c r="L115" s="138"/>
      <c r="M115" s="138"/>
      <c r="N115" s="138"/>
      <c r="O115" s="54"/>
      <c r="P115" s="21"/>
      <c r="Q115" s="21"/>
      <c r="R115" s="21"/>
      <c r="S115" s="21"/>
      <c r="T115" s="21"/>
      <c r="U115" s="21"/>
      <c r="V115" s="22"/>
      <c r="W115" s="21"/>
      <c r="X115" s="22"/>
      <c r="AA115" s="8">
        <v>115</v>
      </c>
      <c r="AB115" s="387">
        <v>3</v>
      </c>
      <c r="AC115" s="396" t="s">
        <v>425</v>
      </c>
      <c r="AD115" s="397" t="s">
        <v>131</v>
      </c>
      <c r="AE115" s="397" t="s">
        <v>322</v>
      </c>
      <c r="AF115" s="388">
        <v>3.37</v>
      </c>
      <c r="AG115" s="302"/>
      <c r="AH115" s="213"/>
      <c r="AI115" s="302"/>
      <c r="AJ115" s="302"/>
      <c r="AK115" s="302"/>
      <c r="AL115" s="302"/>
      <c r="AM115" s="302"/>
      <c r="AN115" s="302"/>
      <c r="AO115" s="302"/>
      <c r="AP115" s="302"/>
      <c r="AQ115" s="302"/>
      <c r="AR115" s="302"/>
      <c r="AS115" s="302"/>
    </row>
    <row r="116" spans="1:45" ht="29.25" hidden="1" customHeight="1" thickBot="1" x14ac:dyDescent="0.3">
      <c r="A116" s="398" t="s">
        <v>426</v>
      </c>
      <c r="B116" s="200"/>
      <c r="C116" s="399"/>
      <c r="D116" s="399" t="s">
        <v>427</v>
      </c>
      <c r="E116" s="399"/>
      <c r="F116" s="399"/>
      <c r="G116" s="399"/>
      <c r="H116" s="399"/>
      <c r="I116" s="399"/>
      <c r="J116" s="399"/>
      <c r="K116" s="399" t="s">
        <v>428</v>
      </c>
      <c r="L116" s="399"/>
      <c r="M116" s="202"/>
      <c r="N116" s="202"/>
      <c r="O116" s="65"/>
      <c r="P116" s="354"/>
      <c r="Q116" s="354"/>
      <c r="R116" s="354"/>
      <c r="S116" s="354"/>
      <c r="T116" s="354"/>
      <c r="U116" s="354"/>
      <c r="V116" s="355"/>
      <c r="W116" s="354"/>
      <c r="X116" s="355"/>
      <c r="AA116" s="8">
        <v>116</v>
      </c>
      <c r="AB116" s="148">
        <v>4</v>
      </c>
      <c r="AC116" s="390" t="s">
        <v>429</v>
      </c>
      <c r="AD116" s="150" t="s">
        <v>164</v>
      </c>
      <c r="AE116" s="148" t="s">
        <v>14</v>
      </c>
      <c r="AF116" s="151">
        <v>5.62</v>
      </c>
    </row>
    <row r="117" spans="1:45" ht="29.25" customHeight="1" x14ac:dyDescent="0.25">
      <c r="AA117" s="8">
        <v>117</v>
      </c>
      <c r="AB117" s="154">
        <v>4</v>
      </c>
      <c r="AC117" s="391" t="s">
        <v>430</v>
      </c>
      <c r="AD117" s="156" t="s">
        <v>171</v>
      </c>
      <c r="AE117" s="154" t="s">
        <v>14</v>
      </c>
      <c r="AF117" s="157">
        <v>5.62</v>
      </c>
    </row>
    <row r="118" spans="1:45" ht="29.25" customHeight="1" x14ac:dyDescent="0.25">
      <c r="AA118" s="8">
        <v>118</v>
      </c>
      <c r="AB118" s="154">
        <v>4</v>
      </c>
      <c r="AC118" s="391" t="s">
        <v>431</v>
      </c>
      <c r="AD118" s="156" t="s">
        <v>178</v>
      </c>
      <c r="AE118" s="154" t="s">
        <v>14</v>
      </c>
      <c r="AF118" s="157">
        <v>4.5</v>
      </c>
    </row>
    <row r="119" spans="1:45" ht="29.25" customHeight="1" x14ac:dyDescent="0.25">
      <c r="AA119" s="8">
        <v>119</v>
      </c>
      <c r="AB119" s="154">
        <v>4</v>
      </c>
      <c r="AC119" s="391" t="s">
        <v>432</v>
      </c>
      <c r="AD119" s="156" t="s">
        <v>185</v>
      </c>
      <c r="AE119" s="154" t="s">
        <v>14</v>
      </c>
      <c r="AF119" s="157">
        <v>6.75</v>
      </c>
    </row>
    <row r="120" spans="1:45" ht="29.25" customHeight="1" x14ac:dyDescent="0.25">
      <c r="AA120" s="8">
        <v>120</v>
      </c>
      <c r="AB120" s="154">
        <v>4</v>
      </c>
      <c r="AC120" s="391" t="s">
        <v>433</v>
      </c>
      <c r="AD120" s="156" t="s">
        <v>192</v>
      </c>
      <c r="AE120" s="154" t="s">
        <v>14</v>
      </c>
      <c r="AF120" s="157">
        <v>5.62</v>
      </c>
    </row>
    <row r="121" spans="1:45" ht="29.25" customHeight="1" x14ac:dyDescent="0.25">
      <c r="AA121" s="8">
        <v>121</v>
      </c>
      <c r="AB121" s="154">
        <v>4</v>
      </c>
      <c r="AC121" s="391" t="s">
        <v>434</v>
      </c>
      <c r="AD121" s="393" t="s">
        <v>435</v>
      </c>
      <c r="AE121" s="154" t="s">
        <v>14</v>
      </c>
      <c r="AF121" s="174">
        <v>4.5</v>
      </c>
    </row>
    <row r="122" spans="1:45" ht="29.25" customHeight="1" x14ac:dyDescent="0.25">
      <c r="AA122" s="8">
        <v>122</v>
      </c>
      <c r="AB122" s="154">
        <v>4</v>
      </c>
      <c r="AC122" s="391" t="s">
        <v>436</v>
      </c>
      <c r="AD122" s="393" t="s">
        <v>437</v>
      </c>
      <c r="AE122" s="154" t="s">
        <v>14</v>
      </c>
      <c r="AF122" s="174">
        <v>4.5</v>
      </c>
    </row>
    <row r="123" spans="1:45" ht="29.25" customHeight="1" x14ac:dyDescent="0.25">
      <c r="AA123" s="8">
        <v>123</v>
      </c>
      <c r="AB123" s="196">
        <v>4</v>
      </c>
      <c r="AC123" s="391" t="s">
        <v>438</v>
      </c>
      <c r="AD123" s="393" t="s">
        <v>439</v>
      </c>
      <c r="AE123" s="196" t="s">
        <v>14</v>
      </c>
      <c r="AF123" s="174">
        <v>4.5</v>
      </c>
      <c r="AG123" s="7" t="s">
        <v>263</v>
      </c>
      <c r="AH123" s="376" t="s">
        <v>440</v>
      </c>
    </row>
    <row r="124" spans="1:45" ht="29.25" customHeight="1" x14ac:dyDescent="0.25">
      <c r="AA124" s="8">
        <v>124</v>
      </c>
      <c r="AB124" s="154">
        <v>4</v>
      </c>
      <c r="AC124" s="391" t="s">
        <v>441</v>
      </c>
      <c r="AD124" s="393" t="s">
        <v>131</v>
      </c>
      <c r="AE124" s="393" t="s">
        <v>357</v>
      </c>
      <c r="AF124" s="174">
        <v>3.37</v>
      </c>
      <c r="AG124" s="302" t="s">
        <v>50</v>
      </c>
      <c r="AH124" s="213" t="s">
        <v>59</v>
      </c>
      <c r="AI124" s="302" t="s">
        <v>168</v>
      </c>
      <c r="AJ124" s="302" t="s">
        <v>175</v>
      </c>
      <c r="AK124" s="302"/>
      <c r="AL124" s="302"/>
      <c r="AM124" s="302"/>
      <c r="AN124" s="302"/>
      <c r="AO124" s="302"/>
      <c r="AP124" s="302"/>
      <c r="AQ124" s="302"/>
      <c r="AR124" s="302"/>
      <c r="AS124" s="302"/>
    </row>
    <row r="125" spans="1:45" ht="29.25" customHeight="1" x14ac:dyDescent="0.25">
      <c r="AA125" s="8">
        <v>125</v>
      </c>
      <c r="AB125" s="154">
        <v>4</v>
      </c>
      <c r="AC125" s="391" t="s">
        <v>442</v>
      </c>
      <c r="AD125" s="393" t="s">
        <v>131</v>
      </c>
      <c r="AE125" s="393" t="s">
        <v>443</v>
      </c>
      <c r="AF125" s="157">
        <v>3.37</v>
      </c>
      <c r="AG125" s="302" t="s">
        <v>67</v>
      </c>
      <c r="AH125" s="213" t="s">
        <v>76</v>
      </c>
      <c r="AI125" s="302" t="s">
        <v>182</v>
      </c>
      <c r="AJ125" s="302" t="s">
        <v>189</v>
      </c>
      <c r="AK125" s="302"/>
      <c r="AL125" s="302"/>
      <c r="AM125" s="302"/>
      <c r="AN125" s="302"/>
      <c r="AO125" s="302"/>
      <c r="AP125" s="302"/>
      <c r="AQ125" s="302"/>
      <c r="AR125" s="302"/>
      <c r="AS125" s="302"/>
    </row>
    <row r="126" spans="1:45" ht="29.25" customHeight="1" thickBot="1" x14ac:dyDescent="0.3">
      <c r="AA126" s="8">
        <v>126</v>
      </c>
      <c r="AB126" s="178">
        <v>4</v>
      </c>
      <c r="AC126" s="396" t="s">
        <v>444</v>
      </c>
      <c r="AD126" s="397" t="s">
        <v>131</v>
      </c>
      <c r="AE126" s="397" t="s">
        <v>348</v>
      </c>
      <c r="AF126" s="254">
        <v>3.37</v>
      </c>
      <c r="AG126" s="302"/>
      <c r="AH126" s="213"/>
      <c r="AI126" s="302"/>
      <c r="AJ126" s="302"/>
      <c r="AK126" s="302"/>
      <c r="AL126" s="302"/>
      <c r="AM126" s="302"/>
      <c r="AN126" s="302"/>
      <c r="AO126" s="302"/>
      <c r="AP126" s="302"/>
      <c r="AQ126" s="302"/>
      <c r="AR126" s="302"/>
      <c r="AS126" s="302"/>
    </row>
    <row r="127" spans="1:45" ht="29.25" customHeight="1" x14ac:dyDescent="0.25">
      <c r="AA127" s="8">
        <v>127</v>
      </c>
      <c r="AB127" s="148">
        <v>5</v>
      </c>
      <c r="AC127" s="390" t="s">
        <v>445</v>
      </c>
      <c r="AD127" s="150" t="s">
        <v>245</v>
      </c>
      <c r="AE127" s="148" t="s">
        <v>14</v>
      </c>
      <c r="AF127" s="151">
        <v>5.62</v>
      </c>
    </row>
    <row r="128" spans="1:45" ht="29.25" customHeight="1" x14ac:dyDescent="0.25">
      <c r="AA128" s="8">
        <v>128</v>
      </c>
      <c r="AB128" s="154">
        <v>5</v>
      </c>
      <c r="AC128" s="391" t="s">
        <v>446</v>
      </c>
      <c r="AD128" s="156" t="s">
        <v>250</v>
      </c>
      <c r="AE128" s="154" t="s">
        <v>14</v>
      </c>
      <c r="AF128" s="157">
        <v>5.62</v>
      </c>
    </row>
    <row r="129" spans="27:43" ht="29.25" customHeight="1" x14ac:dyDescent="0.25">
      <c r="AA129" s="8">
        <v>129</v>
      </c>
      <c r="AB129" s="154">
        <v>5</v>
      </c>
      <c r="AC129" s="391" t="s">
        <v>447</v>
      </c>
      <c r="AD129" s="156" t="s">
        <v>253</v>
      </c>
      <c r="AE129" s="154" t="s">
        <v>14</v>
      </c>
      <c r="AF129" s="157">
        <v>4.5</v>
      </c>
    </row>
    <row r="130" spans="27:43" ht="29.25" customHeight="1" x14ac:dyDescent="0.25">
      <c r="AA130" s="8">
        <v>130</v>
      </c>
      <c r="AB130" s="154">
        <v>5</v>
      </c>
      <c r="AC130" s="391" t="s">
        <v>448</v>
      </c>
      <c r="AD130" s="156" t="s">
        <v>256</v>
      </c>
      <c r="AE130" s="154" t="s">
        <v>14</v>
      </c>
      <c r="AF130" s="157">
        <v>6.75</v>
      </c>
    </row>
    <row r="131" spans="27:43" ht="29.25" customHeight="1" x14ac:dyDescent="0.25">
      <c r="AA131" s="8">
        <v>131</v>
      </c>
      <c r="AB131" s="154">
        <v>5</v>
      </c>
      <c r="AC131" s="391" t="s">
        <v>449</v>
      </c>
      <c r="AD131" s="156" t="s">
        <v>259</v>
      </c>
      <c r="AE131" s="154" t="s">
        <v>14</v>
      </c>
      <c r="AF131" s="157">
        <v>0</v>
      </c>
    </row>
    <row r="132" spans="27:43" ht="29.25" customHeight="1" x14ac:dyDescent="0.25">
      <c r="AA132" s="8">
        <v>132</v>
      </c>
      <c r="AB132" s="154">
        <v>5</v>
      </c>
      <c r="AC132" s="391" t="s">
        <v>450</v>
      </c>
      <c r="AD132" s="393" t="s">
        <v>451</v>
      </c>
      <c r="AE132" s="154" t="s">
        <v>14</v>
      </c>
      <c r="AF132" s="174">
        <v>4.5</v>
      </c>
    </row>
    <row r="133" spans="27:43" ht="29.25" customHeight="1" x14ac:dyDescent="0.25">
      <c r="AA133" s="8">
        <v>133</v>
      </c>
      <c r="AB133" s="154">
        <v>5</v>
      </c>
      <c r="AC133" s="391" t="s">
        <v>452</v>
      </c>
      <c r="AD133" s="393" t="s">
        <v>453</v>
      </c>
      <c r="AE133" s="154" t="s">
        <v>14</v>
      </c>
      <c r="AF133" s="174">
        <v>5.62</v>
      </c>
    </row>
    <row r="134" spans="27:43" ht="29.25" customHeight="1" x14ac:dyDescent="0.25">
      <c r="AA134" s="8">
        <v>134</v>
      </c>
      <c r="AB134" s="154">
        <v>5</v>
      </c>
      <c r="AC134" s="391" t="s">
        <v>454</v>
      </c>
      <c r="AD134" s="393" t="s">
        <v>455</v>
      </c>
      <c r="AE134" s="154" t="s">
        <v>14</v>
      </c>
      <c r="AF134" s="174">
        <v>4.5</v>
      </c>
      <c r="AG134" s="7" t="s">
        <v>263</v>
      </c>
      <c r="AH134" s="376" t="s">
        <v>456</v>
      </c>
    </row>
    <row r="135" spans="27:43" ht="29.25" customHeight="1" x14ac:dyDescent="0.25">
      <c r="AA135" s="8">
        <v>135</v>
      </c>
      <c r="AB135" s="196">
        <v>5</v>
      </c>
      <c r="AC135" s="391" t="s">
        <v>457</v>
      </c>
      <c r="AD135" s="393" t="s">
        <v>131</v>
      </c>
      <c r="AE135" s="393" t="s">
        <v>383</v>
      </c>
      <c r="AF135" s="174">
        <v>3.37</v>
      </c>
      <c r="AG135" s="302" t="s">
        <v>60</v>
      </c>
      <c r="AH135" s="213" t="s">
        <v>176</v>
      </c>
      <c r="AI135" s="302"/>
      <c r="AJ135" s="302"/>
      <c r="AK135" s="302"/>
      <c r="AL135" s="302"/>
      <c r="AM135" s="302"/>
      <c r="AN135" s="302"/>
      <c r="AO135" s="302"/>
      <c r="AP135" s="302"/>
      <c r="AQ135" s="302"/>
    </row>
    <row r="136" spans="27:43" ht="29.25" customHeight="1" thickBot="1" x14ac:dyDescent="0.3">
      <c r="AA136" s="8">
        <v>136</v>
      </c>
      <c r="AB136" s="387">
        <v>5</v>
      </c>
      <c r="AC136" s="396" t="s">
        <v>458</v>
      </c>
      <c r="AD136" s="397" t="s">
        <v>131</v>
      </c>
      <c r="AE136" s="397" t="s">
        <v>459</v>
      </c>
      <c r="AF136" s="388">
        <v>3.37</v>
      </c>
      <c r="AG136" s="302" t="s">
        <v>43</v>
      </c>
      <c r="AH136" s="213" t="s">
        <v>51</v>
      </c>
      <c r="AI136" s="302" t="s">
        <v>162</v>
      </c>
      <c r="AJ136" s="302" t="s">
        <v>169</v>
      </c>
      <c r="AK136" s="302"/>
      <c r="AL136" s="302"/>
      <c r="AM136" s="302"/>
      <c r="AN136" s="302"/>
      <c r="AO136" s="302"/>
      <c r="AP136" s="302"/>
      <c r="AQ136" s="302"/>
    </row>
    <row r="137" spans="27:43" ht="29.25" customHeight="1" x14ac:dyDescent="0.25">
      <c r="AA137" s="8">
        <v>137</v>
      </c>
      <c r="AB137" s="148">
        <v>6</v>
      </c>
      <c r="AC137" s="390" t="s">
        <v>460</v>
      </c>
      <c r="AD137" s="150" t="s">
        <v>248</v>
      </c>
      <c r="AE137" s="148" t="s">
        <v>14</v>
      </c>
      <c r="AF137" s="151">
        <v>5.62</v>
      </c>
    </row>
    <row r="138" spans="27:43" ht="29.25" customHeight="1" x14ac:dyDescent="0.25">
      <c r="AA138" s="8">
        <v>138</v>
      </c>
      <c r="AB138" s="154">
        <v>6</v>
      </c>
      <c r="AC138" s="391" t="s">
        <v>461</v>
      </c>
      <c r="AD138" s="156" t="s">
        <v>251</v>
      </c>
      <c r="AE138" s="154" t="s">
        <v>14</v>
      </c>
      <c r="AF138" s="157">
        <v>5.62</v>
      </c>
    </row>
    <row r="139" spans="27:43" ht="29.25" customHeight="1" x14ac:dyDescent="0.25">
      <c r="AA139" s="8">
        <v>139</v>
      </c>
      <c r="AB139" s="154">
        <v>6</v>
      </c>
      <c r="AC139" s="391" t="s">
        <v>462</v>
      </c>
      <c r="AD139" s="156" t="s">
        <v>254</v>
      </c>
      <c r="AE139" s="154" t="s">
        <v>14</v>
      </c>
      <c r="AF139" s="157">
        <v>4.5</v>
      </c>
    </row>
    <row r="140" spans="27:43" ht="29.25" customHeight="1" x14ac:dyDescent="0.25">
      <c r="AA140" s="8">
        <v>140</v>
      </c>
      <c r="AB140" s="154">
        <v>6</v>
      </c>
      <c r="AC140" s="391" t="s">
        <v>463</v>
      </c>
      <c r="AD140" s="156" t="s">
        <v>257</v>
      </c>
      <c r="AE140" s="154" t="s">
        <v>14</v>
      </c>
      <c r="AF140" s="157">
        <v>6.75</v>
      </c>
    </row>
    <row r="141" spans="27:43" ht="29.25" customHeight="1" x14ac:dyDescent="0.25">
      <c r="AA141" s="8">
        <v>141</v>
      </c>
      <c r="AB141" s="154">
        <v>6</v>
      </c>
      <c r="AC141" s="391" t="s">
        <v>464</v>
      </c>
      <c r="AD141" s="156" t="s">
        <v>260</v>
      </c>
      <c r="AE141" s="154" t="s">
        <v>14</v>
      </c>
      <c r="AF141" s="157">
        <v>0</v>
      </c>
    </row>
    <row r="142" spans="27:43" ht="29.25" customHeight="1" x14ac:dyDescent="0.25">
      <c r="AA142" s="8">
        <v>142</v>
      </c>
      <c r="AB142" s="154">
        <v>6</v>
      </c>
      <c r="AC142" s="391" t="s">
        <v>465</v>
      </c>
      <c r="AD142" s="393" t="s">
        <v>466</v>
      </c>
      <c r="AE142" s="154" t="s">
        <v>14</v>
      </c>
      <c r="AF142" s="174">
        <v>4.5</v>
      </c>
    </row>
    <row r="143" spans="27:43" ht="29.25" customHeight="1" x14ac:dyDescent="0.25">
      <c r="AA143" s="8">
        <v>143</v>
      </c>
      <c r="AB143" s="154">
        <v>6</v>
      </c>
      <c r="AC143" s="391" t="s">
        <v>467</v>
      </c>
      <c r="AD143" s="393" t="s">
        <v>468</v>
      </c>
      <c r="AE143" s="154" t="s">
        <v>14</v>
      </c>
      <c r="AF143" s="174">
        <v>4.5</v>
      </c>
    </row>
    <row r="144" spans="27:43" ht="29.25" customHeight="1" x14ac:dyDescent="0.25">
      <c r="AA144" s="8">
        <v>144</v>
      </c>
      <c r="AB144" s="196">
        <v>6</v>
      </c>
      <c r="AC144" s="391" t="s">
        <v>469</v>
      </c>
      <c r="AD144" s="393" t="s">
        <v>470</v>
      </c>
      <c r="AE144" s="196" t="s">
        <v>14</v>
      </c>
      <c r="AF144" s="174">
        <v>4.5</v>
      </c>
      <c r="AG144" s="7" t="s">
        <v>263</v>
      </c>
      <c r="AH144" s="376" t="s">
        <v>471</v>
      </c>
    </row>
    <row r="145" spans="27:43" ht="29.25" customHeight="1" x14ac:dyDescent="0.25">
      <c r="AA145" s="8">
        <v>145</v>
      </c>
      <c r="AB145" s="154">
        <v>6</v>
      </c>
      <c r="AC145" s="391" t="s">
        <v>472</v>
      </c>
      <c r="AD145" s="393" t="s">
        <v>131</v>
      </c>
      <c r="AE145" s="393" t="s">
        <v>473</v>
      </c>
      <c r="AF145" s="174">
        <v>5.62</v>
      </c>
      <c r="AG145" s="302" t="s">
        <v>44</v>
      </c>
      <c r="AH145" s="213" t="s">
        <v>52</v>
      </c>
      <c r="AI145" s="302" t="s">
        <v>163</v>
      </c>
      <c r="AJ145" s="302" t="s">
        <v>170</v>
      </c>
      <c r="AK145" s="302"/>
      <c r="AL145" s="302"/>
      <c r="AM145" s="302"/>
      <c r="AN145" s="302"/>
      <c r="AO145" s="302"/>
      <c r="AP145" s="302"/>
      <c r="AQ145" s="302"/>
    </row>
    <row r="146" spans="27:43" ht="29.25" customHeight="1" x14ac:dyDescent="0.25">
      <c r="AA146" s="8">
        <v>146</v>
      </c>
      <c r="AB146" s="154">
        <v>6</v>
      </c>
      <c r="AC146" s="391" t="s">
        <v>474</v>
      </c>
      <c r="AD146" s="393" t="s">
        <v>131</v>
      </c>
      <c r="AE146" s="393" t="s">
        <v>475</v>
      </c>
      <c r="AF146" s="157">
        <v>5.62</v>
      </c>
      <c r="AG146" s="302" t="s">
        <v>61</v>
      </c>
      <c r="AH146" s="213" t="s">
        <v>177</v>
      </c>
      <c r="AI146" s="302"/>
      <c r="AJ146" s="302"/>
      <c r="AK146" s="302"/>
      <c r="AL146" s="302"/>
      <c r="AM146" s="302"/>
      <c r="AN146" s="302"/>
      <c r="AO146" s="302"/>
      <c r="AP146" s="302"/>
      <c r="AQ146" s="302"/>
    </row>
    <row r="147" spans="27:43" ht="29.25" customHeight="1" thickBot="1" x14ac:dyDescent="0.3">
      <c r="AA147" s="8">
        <v>147</v>
      </c>
      <c r="AB147" s="178">
        <v>6</v>
      </c>
      <c r="AC147" s="396" t="s">
        <v>476</v>
      </c>
      <c r="AD147" s="397" t="s">
        <v>131</v>
      </c>
      <c r="AE147" s="397" t="s">
        <v>403</v>
      </c>
      <c r="AF147" s="254">
        <v>5.62</v>
      </c>
      <c r="AG147" s="302"/>
      <c r="AH147" s="213"/>
      <c r="AI147" s="302"/>
      <c r="AJ147" s="302"/>
      <c r="AK147" s="302"/>
      <c r="AL147" s="302"/>
      <c r="AM147" s="302"/>
      <c r="AN147" s="302"/>
      <c r="AO147" s="302"/>
      <c r="AP147" s="302"/>
      <c r="AQ147" s="302"/>
    </row>
    <row r="148" spans="27:43" ht="29.25" customHeight="1" x14ac:dyDescent="0.25">
      <c r="AA148" s="8">
        <v>148</v>
      </c>
      <c r="AB148" s="266">
        <v>3</v>
      </c>
      <c r="AC148" s="401" t="s">
        <v>477</v>
      </c>
      <c r="AD148" s="268" t="s">
        <v>145</v>
      </c>
      <c r="AE148" s="266" t="s">
        <v>14</v>
      </c>
      <c r="AF148" s="269">
        <v>5.62</v>
      </c>
    </row>
    <row r="149" spans="27:43" ht="29.25" customHeight="1" x14ac:dyDescent="0.25">
      <c r="AA149" s="8">
        <v>149</v>
      </c>
      <c r="AB149" s="196">
        <v>3</v>
      </c>
      <c r="AC149" s="402" t="s">
        <v>478</v>
      </c>
      <c r="AD149" s="276" t="s">
        <v>153</v>
      </c>
      <c r="AE149" s="196" t="s">
        <v>14</v>
      </c>
      <c r="AF149" s="277">
        <v>5.62</v>
      </c>
    </row>
    <row r="150" spans="27:43" ht="29.25" customHeight="1" x14ac:dyDescent="0.25">
      <c r="AA150" s="8">
        <v>150</v>
      </c>
      <c r="AB150" s="196">
        <v>3</v>
      </c>
      <c r="AC150" s="402" t="s">
        <v>479</v>
      </c>
      <c r="AD150" s="276" t="s">
        <v>159</v>
      </c>
      <c r="AE150" s="196" t="s">
        <v>14</v>
      </c>
      <c r="AF150" s="277">
        <v>4.5</v>
      </c>
    </row>
    <row r="151" spans="27:43" ht="29.25" customHeight="1" x14ac:dyDescent="0.25">
      <c r="AA151" s="8">
        <v>151</v>
      </c>
      <c r="AB151" s="196">
        <v>3</v>
      </c>
      <c r="AC151" s="402" t="s">
        <v>480</v>
      </c>
      <c r="AD151" s="276" t="s">
        <v>166</v>
      </c>
      <c r="AE151" s="196" t="s">
        <v>14</v>
      </c>
      <c r="AF151" s="277">
        <v>6.75</v>
      </c>
    </row>
    <row r="152" spans="27:43" ht="29.25" customHeight="1" x14ac:dyDescent="0.25">
      <c r="AA152" s="8">
        <v>152</v>
      </c>
      <c r="AB152" s="196">
        <v>3</v>
      </c>
      <c r="AC152" s="402" t="s">
        <v>481</v>
      </c>
      <c r="AD152" s="276" t="s">
        <v>173</v>
      </c>
      <c r="AE152" s="196" t="s">
        <v>14</v>
      </c>
      <c r="AF152" s="277">
        <v>3.37</v>
      </c>
    </row>
    <row r="153" spans="27:43" ht="29.25" customHeight="1" x14ac:dyDescent="0.25">
      <c r="AA153" s="8">
        <v>153</v>
      </c>
      <c r="AB153" s="196">
        <v>3</v>
      </c>
      <c r="AC153" s="402" t="s">
        <v>482</v>
      </c>
      <c r="AD153" s="276" t="s">
        <v>180</v>
      </c>
      <c r="AE153" s="196" t="s">
        <v>14</v>
      </c>
      <c r="AF153" s="277">
        <v>5.62</v>
      </c>
    </row>
    <row r="154" spans="27:43" ht="29.25" customHeight="1" x14ac:dyDescent="0.25">
      <c r="AA154" s="8">
        <v>154</v>
      </c>
      <c r="AB154" s="196">
        <v>3</v>
      </c>
      <c r="AC154" s="402" t="s">
        <v>483</v>
      </c>
      <c r="AD154" s="25" t="s">
        <v>187</v>
      </c>
      <c r="AE154" s="196" t="s">
        <v>14</v>
      </c>
      <c r="AF154" s="277">
        <v>3.37</v>
      </c>
    </row>
    <row r="155" spans="27:43" ht="29.25" customHeight="1" x14ac:dyDescent="0.25">
      <c r="AA155" s="8">
        <v>155</v>
      </c>
      <c r="AB155" s="196">
        <v>3</v>
      </c>
      <c r="AC155" s="392" t="s">
        <v>484</v>
      </c>
      <c r="AD155" s="403" t="s">
        <v>485</v>
      </c>
      <c r="AE155" s="196" t="s">
        <v>14</v>
      </c>
      <c r="AF155" s="174">
        <v>4.5</v>
      </c>
      <c r="AG155" s="404" t="s">
        <v>17</v>
      </c>
      <c r="AH155" s="404" t="s">
        <v>24</v>
      </c>
      <c r="AI155" s="404" t="s">
        <v>140</v>
      </c>
      <c r="AJ155" s="404" t="s">
        <v>146</v>
      </c>
    </row>
    <row r="156" spans="27:43" ht="29.25" customHeight="1" x14ac:dyDescent="0.25">
      <c r="AA156" s="8">
        <v>156</v>
      </c>
      <c r="AB156" s="196">
        <v>3</v>
      </c>
      <c r="AC156" s="402" t="s">
        <v>486</v>
      </c>
      <c r="AD156" s="403" t="s">
        <v>487</v>
      </c>
      <c r="AE156" s="196" t="s">
        <v>14</v>
      </c>
      <c r="AF156" s="174">
        <v>3.37</v>
      </c>
      <c r="AG156" s="404" t="s">
        <v>32</v>
      </c>
      <c r="AH156" s="404" t="s">
        <v>41</v>
      </c>
      <c r="AI156" s="404" t="s">
        <v>154</v>
      </c>
      <c r="AJ156" s="404" t="s">
        <v>160</v>
      </c>
    </row>
    <row r="157" spans="27:43" ht="29.25" customHeight="1" thickBot="1" x14ac:dyDescent="0.3">
      <c r="AA157" s="8">
        <v>157</v>
      </c>
      <c r="AB157" s="387">
        <v>3</v>
      </c>
      <c r="AC157" s="405" t="s">
        <v>488</v>
      </c>
      <c r="AD157" s="406" t="s">
        <v>489</v>
      </c>
      <c r="AE157" s="387" t="s">
        <v>14</v>
      </c>
      <c r="AF157" s="181">
        <v>4.5</v>
      </c>
    </row>
    <row r="158" spans="27:43" ht="29.25" customHeight="1" x14ac:dyDescent="0.25">
      <c r="AA158" s="8">
        <v>158</v>
      </c>
      <c r="AB158" s="266">
        <v>4</v>
      </c>
      <c r="AC158" s="401" t="s">
        <v>490</v>
      </c>
      <c r="AD158" s="268" t="s">
        <v>164</v>
      </c>
      <c r="AE158" s="266" t="s">
        <v>14</v>
      </c>
      <c r="AF158" s="269">
        <v>5.62</v>
      </c>
      <c r="AH158" s="440" t="s">
        <v>491</v>
      </c>
      <c r="AI158" s="440"/>
      <c r="AJ158" s="440"/>
      <c r="AK158" s="440"/>
      <c r="AL158" s="440"/>
      <c r="AM158" s="440"/>
      <c r="AN158" s="440"/>
    </row>
    <row r="159" spans="27:43" ht="29.25" customHeight="1" x14ac:dyDescent="0.25">
      <c r="AA159" s="8">
        <v>159</v>
      </c>
      <c r="AB159" s="196">
        <v>4</v>
      </c>
      <c r="AC159" s="402" t="s">
        <v>492</v>
      </c>
      <c r="AD159" s="276" t="s">
        <v>171</v>
      </c>
      <c r="AE159" s="196" t="s">
        <v>14</v>
      </c>
      <c r="AF159" s="277">
        <v>5.62</v>
      </c>
      <c r="AH159" s="440"/>
      <c r="AI159" s="440"/>
      <c r="AJ159" s="440"/>
      <c r="AK159" s="440"/>
      <c r="AL159" s="440"/>
      <c r="AM159" s="440"/>
      <c r="AN159" s="440"/>
    </row>
    <row r="160" spans="27:43" ht="29.25" customHeight="1" x14ac:dyDescent="0.25">
      <c r="AA160" s="8">
        <v>160</v>
      </c>
      <c r="AB160" s="196">
        <v>4</v>
      </c>
      <c r="AC160" s="402" t="s">
        <v>493</v>
      </c>
      <c r="AD160" s="276" t="s">
        <v>178</v>
      </c>
      <c r="AE160" s="196" t="s">
        <v>14</v>
      </c>
      <c r="AF160" s="277">
        <v>4.5</v>
      </c>
      <c r="AH160" s="441"/>
      <c r="AI160" s="441"/>
      <c r="AJ160" s="441"/>
      <c r="AK160" s="441"/>
      <c r="AL160" s="441"/>
      <c r="AM160" s="441"/>
      <c r="AN160" s="441"/>
    </row>
    <row r="161" spans="27:46" ht="29.25" customHeight="1" x14ac:dyDescent="0.25">
      <c r="AA161" s="8">
        <v>161</v>
      </c>
      <c r="AB161" s="196">
        <v>4</v>
      </c>
      <c r="AC161" s="402" t="s">
        <v>494</v>
      </c>
      <c r="AD161" s="276" t="s">
        <v>185</v>
      </c>
      <c r="AE161" s="196" t="s">
        <v>14</v>
      </c>
      <c r="AF161" s="277">
        <v>6.75</v>
      </c>
    </row>
    <row r="162" spans="27:46" ht="29.25" customHeight="1" x14ac:dyDescent="0.25">
      <c r="AA162" s="8">
        <v>162</v>
      </c>
      <c r="AB162" s="196">
        <v>4</v>
      </c>
      <c r="AC162" s="402" t="s">
        <v>495</v>
      </c>
      <c r="AD162" s="276" t="s">
        <v>192</v>
      </c>
      <c r="AE162" s="196" t="s">
        <v>14</v>
      </c>
      <c r="AF162" s="277">
        <v>5.62</v>
      </c>
    </row>
    <row r="163" spans="27:46" ht="29.25" customHeight="1" x14ac:dyDescent="0.25">
      <c r="AA163" s="8">
        <v>163</v>
      </c>
      <c r="AB163" s="196">
        <v>4</v>
      </c>
      <c r="AC163" s="402" t="s">
        <v>496</v>
      </c>
      <c r="AD163" s="403" t="s">
        <v>354</v>
      </c>
      <c r="AE163" s="196" t="s">
        <v>14</v>
      </c>
      <c r="AF163" s="174">
        <v>4.5</v>
      </c>
      <c r="AH163" s="440" t="s">
        <v>491</v>
      </c>
      <c r="AI163" s="440"/>
      <c r="AJ163" s="440"/>
      <c r="AK163" s="440"/>
      <c r="AL163" s="440"/>
      <c r="AM163" s="440"/>
      <c r="AN163" s="440"/>
    </row>
    <row r="164" spans="27:46" ht="29.25" customHeight="1" x14ac:dyDescent="0.25">
      <c r="AA164" s="8">
        <v>164</v>
      </c>
      <c r="AB164" s="196">
        <v>4</v>
      </c>
      <c r="AC164" s="402" t="s">
        <v>497</v>
      </c>
      <c r="AD164" s="403" t="s">
        <v>498</v>
      </c>
      <c r="AE164" s="196" t="s">
        <v>14</v>
      </c>
      <c r="AF164" s="174">
        <v>4.5</v>
      </c>
      <c r="AH164" s="440"/>
      <c r="AI164" s="440"/>
      <c r="AJ164" s="440"/>
      <c r="AK164" s="440"/>
      <c r="AL164" s="440"/>
      <c r="AM164" s="440"/>
      <c r="AN164" s="440"/>
    </row>
    <row r="165" spans="27:46" ht="29.25" customHeight="1" x14ac:dyDescent="0.25">
      <c r="AA165" s="8">
        <v>165</v>
      </c>
      <c r="AB165" s="154">
        <v>4</v>
      </c>
      <c r="AC165" s="402" t="s">
        <v>499</v>
      </c>
      <c r="AD165" s="403" t="s">
        <v>500</v>
      </c>
      <c r="AE165" s="154" t="s">
        <v>14</v>
      </c>
      <c r="AF165" s="174">
        <v>4.5</v>
      </c>
      <c r="AG165" s="7" t="s">
        <v>263</v>
      </c>
      <c r="AH165" s="441"/>
      <c r="AI165" s="441"/>
      <c r="AJ165" s="441"/>
      <c r="AK165" s="441"/>
      <c r="AL165" s="441"/>
      <c r="AM165" s="441"/>
      <c r="AN165" s="441"/>
    </row>
    <row r="166" spans="27:46" ht="29.25" customHeight="1" x14ac:dyDescent="0.25">
      <c r="AA166" s="8">
        <v>166</v>
      </c>
      <c r="AB166" s="196">
        <v>4</v>
      </c>
      <c r="AC166" s="402" t="s">
        <v>501</v>
      </c>
      <c r="AD166" s="403" t="s">
        <v>131</v>
      </c>
      <c r="AE166" s="403" t="s">
        <v>502</v>
      </c>
      <c r="AF166" s="174">
        <v>3.37</v>
      </c>
      <c r="AG166" s="407" t="s">
        <v>18</v>
      </c>
      <c r="AH166" s="407" t="s">
        <v>25</v>
      </c>
      <c r="AI166" s="407" t="s">
        <v>141</v>
      </c>
      <c r="AJ166" s="407" t="s">
        <v>147</v>
      </c>
      <c r="AO166" s="302"/>
      <c r="AP166" s="302"/>
      <c r="AQ166" s="302"/>
      <c r="AR166" s="302"/>
      <c r="AS166" s="302"/>
      <c r="AT166" s="302"/>
    </row>
    <row r="167" spans="27:46" ht="29.25" customHeight="1" x14ac:dyDescent="0.25">
      <c r="AA167" s="8">
        <v>167</v>
      </c>
      <c r="AB167" s="154">
        <v>4</v>
      </c>
      <c r="AC167" s="402" t="s">
        <v>503</v>
      </c>
      <c r="AD167" s="403" t="s">
        <v>131</v>
      </c>
      <c r="AE167" s="403" t="s">
        <v>504</v>
      </c>
      <c r="AF167" s="157">
        <v>3.37</v>
      </c>
      <c r="AG167" s="407" t="s">
        <v>33</v>
      </c>
      <c r="AH167" s="407" t="s">
        <v>42</v>
      </c>
      <c r="AI167" s="407" t="s">
        <v>155</v>
      </c>
      <c r="AJ167" s="407" t="s">
        <v>161</v>
      </c>
      <c r="AO167" s="302"/>
      <c r="AP167" s="302"/>
      <c r="AQ167" s="302"/>
      <c r="AR167" s="302"/>
      <c r="AS167" s="302"/>
      <c r="AT167" s="302"/>
    </row>
    <row r="168" spans="27:46" ht="29.25" customHeight="1" thickBot="1" x14ac:dyDescent="0.3">
      <c r="AA168" s="8">
        <v>168</v>
      </c>
      <c r="AB168" s="387">
        <v>4</v>
      </c>
      <c r="AC168" s="405" t="s">
        <v>505</v>
      </c>
      <c r="AD168" s="406" t="s">
        <v>131</v>
      </c>
      <c r="AE168" s="406" t="s">
        <v>506</v>
      </c>
      <c r="AF168" s="388">
        <v>3.37</v>
      </c>
      <c r="AG168" s="302"/>
      <c r="AH168" s="213"/>
      <c r="AI168" s="302"/>
      <c r="AJ168" s="302"/>
      <c r="AK168" s="302"/>
      <c r="AL168" s="302"/>
      <c r="AM168" s="302"/>
      <c r="AN168" s="302"/>
      <c r="AO168" s="302"/>
      <c r="AP168" s="302"/>
      <c r="AQ168" s="302"/>
      <c r="AR168" s="302"/>
      <c r="AS168" s="302"/>
      <c r="AT168" s="302"/>
    </row>
    <row r="169" spans="27:46" ht="29.25" customHeight="1" x14ac:dyDescent="0.25">
      <c r="AA169" s="8">
        <v>169</v>
      </c>
      <c r="AB169" s="266">
        <v>5</v>
      </c>
      <c r="AC169" s="401" t="s">
        <v>507</v>
      </c>
      <c r="AD169" s="268" t="s">
        <v>245</v>
      </c>
      <c r="AE169" s="266" t="s">
        <v>14</v>
      </c>
      <c r="AF169" s="269">
        <v>5.62</v>
      </c>
    </row>
    <row r="170" spans="27:46" ht="29.25" customHeight="1" x14ac:dyDescent="0.25">
      <c r="AA170" s="8">
        <v>170</v>
      </c>
      <c r="AB170" s="196">
        <v>5</v>
      </c>
      <c r="AC170" s="402" t="s">
        <v>508</v>
      </c>
      <c r="AD170" s="276" t="s">
        <v>250</v>
      </c>
      <c r="AE170" s="196" t="s">
        <v>14</v>
      </c>
      <c r="AF170" s="277">
        <v>5.62</v>
      </c>
      <c r="AH170" s="440" t="s">
        <v>491</v>
      </c>
      <c r="AI170" s="440"/>
      <c r="AJ170" s="440"/>
      <c r="AK170" s="440"/>
      <c r="AL170" s="440"/>
      <c r="AM170" s="440"/>
      <c r="AN170" s="440"/>
    </row>
    <row r="171" spans="27:46" ht="29.25" customHeight="1" x14ac:dyDescent="0.25">
      <c r="AA171" s="8">
        <v>171</v>
      </c>
      <c r="AB171" s="196">
        <v>5</v>
      </c>
      <c r="AC171" s="402" t="s">
        <v>509</v>
      </c>
      <c r="AD171" s="276" t="s">
        <v>253</v>
      </c>
      <c r="AE171" s="196" t="s">
        <v>14</v>
      </c>
      <c r="AF171" s="277">
        <v>4.5</v>
      </c>
      <c r="AH171" s="440"/>
      <c r="AI171" s="440"/>
      <c r="AJ171" s="440"/>
      <c r="AK171" s="440"/>
      <c r="AL171" s="440"/>
      <c r="AM171" s="440"/>
      <c r="AN171" s="440"/>
    </row>
    <row r="172" spans="27:46" ht="29.25" customHeight="1" x14ac:dyDescent="0.25">
      <c r="AA172" s="8">
        <v>172</v>
      </c>
      <c r="AB172" s="196">
        <v>5</v>
      </c>
      <c r="AC172" s="402" t="s">
        <v>510</v>
      </c>
      <c r="AD172" s="276" t="s">
        <v>256</v>
      </c>
      <c r="AE172" s="196" t="s">
        <v>14</v>
      </c>
      <c r="AF172" s="277">
        <v>6.75</v>
      </c>
      <c r="AH172" s="441"/>
      <c r="AI172" s="441"/>
      <c r="AJ172" s="441"/>
      <c r="AK172" s="441"/>
      <c r="AL172" s="441"/>
      <c r="AM172" s="441"/>
      <c r="AN172" s="441"/>
    </row>
    <row r="173" spans="27:46" ht="29.25" customHeight="1" x14ac:dyDescent="0.25">
      <c r="AA173" s="8">
        <v>173</v>
      </c>
      <c r="AB173" s="196">
        <v>5</v>
      </c>
      <c r="AC173" s="402" t="s">
        <v>511</v>
      </c>
      <c r="AD173" s="276" t="s">
        <v>259</v>
      </c>
      <c r="AE173" s="196" t="s">
        <v>14</v>
      </c>
      <c r="AF173" s="277">
        <v>0</v>
      </c>
    </row>
    <row r="174" spans="27:46" ht="29.25" customHeight="1" x14ac:dyDescent="0.25">
      <c r="AA174" s="8">
        <v>174</v>
      </c>
      <c r="AB174" s="196">
        <v>5</v>
      </c>
      <c r="AC174" s="402" t="s">
        <v>512</v>
      </c>
      <c r="AD174" s="403" t="s">
        <v>453</v>
      </c>
      <c r="AE174" s="196" t="s">
        <v>14</v>
      </c>
      <c r="AF174" s="174">
        <v>4.5</v>
      </c>
    </row>
    <row r="175" spans="27:46" ht="29.25" customHeight="1" x14ac:dyDescent="0.25">
      <c r="AA175" s="8">
        <v>175</v>
      </c>
      <c r="AB175" s="196">
        <v>5</v>
      </c>
      <c r="AC175" s="402" t="s">
        <v>513</v>
      </c>
      <c r="AD175" s="403" t="s">
        <v>514</v>
      </c>
      <c r="AE175" s="196" t="s">
        <v>14</v>
      </c>
      <c r="AF175" s="174">
        <v>5.62</v>
      </c>
    </row>
    <row r="176" spans="27:46" ht="29.25" customHeight="1" x14ac:dyDescent="0.25">
      <c r="AA176" s="8">
        <v>176</v>
      </c>
      <c r="AB176" s="196">
        <v>5</v>
      </c>
      <c r="AC176" s="402" t="s">
        <v>515</v>
      </c>
      <c r="AD176" s="403" t="s">
        <v>516</v>
      </c>
      <c r="AE176" s="196" t="s">
        <v>14</v>
      </c>
      <c r="AF176" s="174">
        <v>4.5</v>
      </c>
      <c r="AG176" s="7" t="s">
        <v>263</v>
      </c>
      <c r="AH176" s="376" t="s">
        <v>517</v>
      </c>
    </row>
    <row r="177" spans="27:45" ht="29.25" customHeight="1" x14ac:dyDescent="0.25">
      <c r="AA177" s="8">
        <v>177</v>
      </c>
      <c r="AB177" s="154">
        <v>5</v>
      </c>
      <c r="AC177" s="402" t="s">
        <v>518</v>
      </c>
      <c r="AD177" s="403" t="s">
        <v>131</v>
      </c>
      <c r="AE177" s="403" t="s">
        <v>468</v>
      </c>
      <c r="AF177" s="174">
        <v>3.37</v>
      </c>
      <c r="AG177" s="302" t="s">
        <v>19</v>
      </c>
      <c r="AH177" s="213" t="s">
        <v>142</v>
      </c>
      <c r="AI177" s="302"/>
      <c r="AJ177" s="302"/>
      <c r="AK177" s="302"/>
      <c r="AL177" s="302"/>
      <c r="AM177" s="302"/>
      <c r="AN177" s="302"/>
      <c r="AO177" s="302"/>
      <c r="AP177" s="302"/>
      <c r="AQ177" s="302"/>
      <c r="AR177" s="302"/>
      <c r="AS177" s="302"/>
    </row>
    <row r="178" spans="27:45" ht="29.25" customHeight="1" x14ac:dyDescent="0.25">
      <c r="AA178" s="8">
        <v>178</v>
      </c>
      <c r="AB178" s="154">
        <v>5</v>
      </c>
      <c r="AC178" s="402" t="s">
        <v>519</v>
      </c>
      <c r="AD178" s="403" t="s">
        <v>131</v>
      </c>
      <c r="AE178" s="403" t="s">
        <v>520</v>
      </c>
      <c r="AF178" s="157">
        <v>3.37</v>
      </c>
      <c r="AG178" s="302" t="s">
        <v>26</v>
      </c>
      <c r="AH178" s="213" t="s">
        <v>34</v>
      </c>
      <c r="AI178" s="302" t="s">
        <v>148</v>
      </c>
      <c r="AJ178" s="302" t="s">
        <v>156</v>
      </c>
      <c r="AK178" s="302"/>
      <c r="AL178" s="302"/>
      <c r="AM178" s="302"/>
      <c r="AN178" s="302"/>
      <c r="AO178" s="302"/>
      <c r="AP178" s="302"/>
      <c r="AQ178" s="302"/>
      <c r="AR178" s="302"/>
      <c r="AS178" s="302"/>
    </row>
    <row r="179" spans="27:45" ht="29.25" customHeight="1" thickBot="1" x14ac:dyDescent="0.3">
      <c r="AA179" s="8">
        <v>179</v>
      </c>
      <c r="AB179" s="387">
        <v>5</v>
      </c>
      <c r="AC179" s="405" t="s">
        <v>521</v>
      </c>
      <c r="AD179" s="406" t="s">
        <v>131</v>
      </c>
      <c r="AE179" s="406" t="s">
        <v>383</v>
      </c>
      <c r="AF179" s="388">
        <v>3.37</v>
      </c>
      <c r="AG179" s="302"/>
      <c r="AH179" s="213"/>
      <c r="AI179" s="302"/>
      <c r="AJ179" s="302"/>
      <c r="AK179" s="302"/>
      <c r="AL179" s="302"/>
      <c r="AM179" s="302"/>
      <c r="AN179" s="302"/>
      <c r="AO179" s="302"/>
      <c r="AP179" s="302"/>
      <c r="AQ179" s="302"/>
      <c r="AR179" s="302"/>
      <c r="AS179" s="302"/>
    </row>
    <row r="180" spans="27:45" ht="29.25" customHeight="1" x14ac:dyDescent="0.25">
      <c r="AA180" s="8">
        <v>180</v>
      </c>
      <c r="AB180" s="266">
        <v>6</v>
      </c>
      <c r="AC180" s="401" t="s">
        <v>522</v>
      </c>
      <c r="AD180" s="268" t="s">
        <v>248</v>
      </c>
      <c r="AE180" s="266" t="s">
        <v>14</v>
      </c>
      <c r="AF180" s="269">
        <v>5.62</v>
      </c>
    </row>
    <row r="181" spans="27:45" ht="29.25" customHeight="1" x14ac:dyDescent="0.25">
      <c r="AA181" s="8">
        <v>181</v>
      </c>
      <c r="AB181" s="196">
        <v>6</v>
      </c>
      <c r="AC181" s="402" t="s">
        <v>523</v>
      </c>
      <c r="AD181" s="276" t="s">
        <v>251</v>
      </c>
      <c r="AE181" s="196" t="s">
        <v>14</v>
      </c>
      <c r="AF181" s="277">
        <v>5.62</v>
      </c>
    </row>
    <row r="182" spans="27:45" ht="29.25" customHeight="1" x14ac:dyDescent="0.25">
      <c r="AA182" s="8">
        <v>182</v>
      </c>
      <c r="AB182" s="196">
        <v>6</v>
      </c>
      <c r="AC182" s="402" t="s">
        <v>524</v>
      </c>
      <c r="AD182" s="276" t="s">
        <v>254</v>
      </c>
      <c r="AE182" s="196" t="s">
        <v>14</v>
      </c>
      <c r="AF182" s="277">
        <v>4.5</v>
      </c>
    </row>
    <row r="183" spans="27:45" ht="29.25" customHeight="1" x14ac:dyDescent="0.25">
      <c r="AA183" s="8">
        <v>183</v>
      </c>
      <c r="AB183" s="196">
        <v>6</v>
      </c>
      <c r="AC183" s="402" t="s">
        <v>525</v>
      </c>
      <c r="AD183" s="276" t="s">
        <v>257</v>
      </c>
      <c r="AE183" s="196" t="s">
        <v>14</v>
      </c>
      <c r="AF183" s="277">
        <v>6.75</v>
      </c>
    </row>
    <row r="184" spans="27:45" ht="29.25" customHeight="1" x14ac:dyDescent="0.25">
      <c r="AA184" s="8">
        <v>184</v>
      </c>
      <c r="AB184" s="196">
        <v>6</v>
      </c>
      <c r="AC184" s="402" t="s">
        <v>526</v>
      </c>
      <c r="AD184" s="276" t="s">
        <v>260</v>
      </c>
      <c r="AE184" s="196" t="s">
        <v>14</v>
      </c>
      <c r="AF184" s="277">
        <v>0</v>
      </c>
    </row>
    <row r="185" spans="27:45" ht="29.25" customHeight="1" x14ac:dyDescent="0.25">
      <c r="AA185" s="8">
        <v>185</v>
      </c>
      <c r="AB185" s="196">
        <v>6</v>
      </c>
      <c r="AC185" s="402" t="s">
        <v>527</v>
      </c>
      <c r="AD185" s="403" t="s">
        <v>528</v>
      </c>
      <c r="AE185" s="196" t="s">
        <v>14</v>
      </c>
      <c r="AF185" s="174">
        <v>4.5</v>
      </c>
    </row>
    <row r="186" spans="27:45" ht="29.25" customHeight="1" x14ac:dyDescent="0.25">
      <c r="AA186" s="8">
        <v>186</v>
      </c>
      <c r="AB186" s="196">
        <v>6</v>
      </c>
      <c r="AC186" s="402" t="s">
        <v>529</v>
      </c>
      <c r="AD186" s="403" t="s">
        <v>530</v>
      </c>
      <c r="AE186" s="196" t="s">
        <v>14</v>
      </c>
      <c r="AF186" s="174">
        <v>4.5</v>
      </c>
    </row>
    <row r="187" spans="27:45" ht="29.25" customHeight="1" x14ac:dyDescent="0.25">
      <c r="AA187" s="8">
        <v>187</v>
      </c>
      <c r="AB187" s="154">
        <v>6</v>
      </c>
      <c r="AC187" s="402" t="s">
        <v>531</v>
      </c>
      <c r="AD187" s="403" t="s">
        <v>532</v>
      </c>
      <c r="AE187" s="154" t="s">
        <v>14</v>
      </c>
      <c r="AF187" s="174">
        <v>4.5</v>
      </c>
      <c r="AG187" s="7" t="s">
        <v>263</v>
      </c>
      <c r="AH187" s="376" t="s">
        <v>533</v>
      </c>
    </row>
    <row r="188" spans="27:45" ht="29.25" customHeight="1" x14ac:dyDescent="0.25">
      <c r="AA188" s="8">
        <v>188</v>
      </c>
      <c r="AB188" s="154">
        <v>6</v>
      </c>
      <c r="AC188" s="402" t="s">
        <v>534</v>
      </c>
      <c r="AD188" s="403" t="s">
        <v>131</v>
      </c>
      <c r="AE188" s="403" t="s">
        <v>535</v>
      </c>
      <c r="AF188" s="174">
        <v>5.62</v>
      </c>
      <c r="AG188" s="302" t="s">
        <v>20</v>
      </c>
      <c r="AH188" s="213" t="s">
        <v>27</v>
      </c>
      <c r="AI188" s="302" t="s">
        <v>143</v>
      </c>
      <c r="AJ188" s="302" t="s">
        <v>149</v>
      </c>
      <c r="AK188" s="302"/>
      <c r="AL188" s="302"/>
      <c r="AM188" s="302"/>
      <c r="AN188" s="302"/>
      <c r="AO188" s="302"/>
      <c r="AP188" s="302"/>
      <c r="AQ188" s="302"/>
      <c r="AR188" s="302"/>
      <c r="AS188" s="302"/>
    </row>
    <row r="189" spans="27:45" ht="29.25" customHeight="1" x14ac:dyDescent="0.25">
      <c r="AA189" s="8">
        <v>189</v>
      </c>
      <c r="AB189" s="154">
        <v>6</v>
      </c>
      <c r="AC189" s="402" t="s">
        <v>536</v>
      </c>
      <c r="AD189" s="403" t="s">
        <v>131</v>
      </c>
      <c r="AE189" s="403" t="s">
        <v>537</v>
      </c>
      <c r="AF189" s="157">
        <v>5.62</v>
      </c>
      <c r="AG189" s="302" t="s">
        <v>35</v>
      </c>
      <c r="AH189" s="213" t="s">
        <v>157</v>
      </c>
      <c r="AI189" s="302"/>
      <c r="AJ189" s="302"/>
      <c r="AK189" s="302"/>
      <c r="AL189" s="302"/>
      <c r="AM189" s="302"/>
      <c r="AN189" s="302"/>
      <c r="AO189" s="302"/>
      <c r="AP189" s="302"/>
      <c r="AQ189" s="302"/>
      <c r="AR189" s="302"/>
      <c r="AS189" s="302"/>
    </row>
    <row r="190" spans="27:45" ht="29.25" customHeight="1" x14ac:dyDescent="0.25">
      <c r="AA190" s="8">
        <v>190</v>
      </c>
      <c r="AB190" s="154">
        <v>6</v>
      </c>
      <c r="AC190" s="402" t="s">
        <v>538</v>
      </c>
      <c r="AD190" s="403" t="s">
        <v>131</v>
      </c>
      <c r="AE190" s="403" t="s">
        <v>475</v>
      </c>
      <c r="AF190" s="157">
        <v>5.62</v>
      </c>
      <c r="AG190" s="302"/>
      <c r="AH190" s="213"/>
      <c r="AI190" s="302"/>
      <c r="AJ190" s="302"/>
      <c r="AK190" s="302"/>
      <c r="AL190" s="302"/>
      <c r="AM190" s="302"/>
      <c r="AN190" s="302"/>
      <c r="AO190" s="302"/>
      <c r="AP190" s="302"/>
      <c r="AQ190" s="302"/>
      <c r="AR190" s="302"/>
      <c r="AS190" s="302"/>
    </row>
    <row r="191" spans="27:45" ht="29.25" customHeight="1" thickBot="1" x14ac:dyDescent="0.3">
      <c r="AA191" s="8">
        <v>191</v>
      </c>
      <c r="AB191" s="387">
        <v>6</v>
      </c>
      <c r="AC191" s="405" t="s">
        <v>539</v>
      </c>
      <c r="AD191" s="406" t="s">
        <v>131</v>
      </c>
      <c r="AE191" s="406" t="s">
        <v>540</v>
      </c>
      <c r="AF191" s="388">
        <v>5.62</v>
      </c>
      <c r="AG191" s="302"/>
      <c r="AH191" s="213"/>
      <c r="AI191" s="302"/>
      <c r="AJ191" s="302"/>
      <c r="AK191" s="302"/>
      <c r="AL191" s="302"/>
      <c r="AM191" s="302"/>
      <c r="AN191" s="302"/>
      <c r="AO191" s="302"/>
      <c r="AP191" s="302"/>
      <c r="AQ191" s="302"/>
      <c r="AR191" s="302"/>
      <c r="AS191" s="302"/>
    </row>
    <row r="192" spans="27:45" ht="29.25" customHeight="1" x14ac:dyDescent="0.25">
      <c r="AA192" s="8">
        <v>192</v>
      </c>
      <c r="AB192" s="148">
        <v>3</v>
      </c>
      <c r="AC192" s="408" t="s">
        <v>541</v>
      </c>
      <c r="AD192" s="150" t="s">
        <v>145</v>
      </c>
      <c r="AE192" s="148" t="s">
        <v>14</v>
      </c>
      <c r="AF192" s="151">
        <v>5.62</v>
      </c>
    </row>
    <row r="193" spans="27:46" ht="29.25" customHeight="1" x14ac:dyDescent="0.25">
      <c r="AA193" s="8">
        <v>193</v>
      </c>
      <c r="AB193" s="154">
        <v>3</v>
      </c>
      <c r="AC193" s="409" t="s">
        <v>542</v>
      </c>
      <c r="AD193" s="156" t="s">
        <v>153</v>
      </c>
      <c r="AE193" s="154" t="s">
        <v>14</v>
      </c>
      <c r="AF193" s="157">
        <v>5.62</v>
      </c>
    </row>
    <row r="194" spans="27:46" ht="29.25" customHeight="1" x14ac:dyDescent="0.25">
      <c r="AA194" s="8">
        <v>194</v>
      </c>
      <c r="AB194" s="154">
        <v>3</v>
      </c>
      <c r="AC194" s="409" t="s">
        <v>543</v>
      </c>
      <c r="AD194" s="156" t="s">
        <v>159</v>
      </c>
      <c r="AE194" s="154" t="s">
        <v>14</v>
      </c>
      <c r="AF194" s="157">
        <v>4.5</v>
      </c>
    </row>
    <row r="195" spans="27:46" ht="29.25" customHeight="1" x14ac:dyDescent="0.25">
      <c r="AA195" s="8">
        <v>195</v>
      </c>
      <c r="AB195" s="154">
        <v>3</v>
      </c>
      <c r="AC195" s="409" t="s">
        <v>544</v>
      </c>
      <c r="AD195" s="156" t="s">
        <v>166</v>
      </c>
      <c r="AE195" s="154" t="s">
        <v>14</v>
      </c>
      <c r="AF195" s="157">
        <v>6.75</v>
      </c>
    </row>
    <row r="196" spans="27:46" ht="29.25" customHeight="1" x14ac:dyDescent="0.25">
      <c r="AA196" s="8">
        <v>196</v>
      </c>
      <c r="AB196" s="154">
        <v>3</v>
      </c>
      <c r="AC196" s="409" t="s">
        <v>545</v>
      </c>
      <c r="AD196" s="156" t="s">
        <v>173</v>
      </c>
      <c r="AE196" s="154" t="s">
        <v>14</v>
      </c>
      <c r="AF196" s="157">
        <v>3.37</v>
      </c>
    </row>
    <row r="197" spans="27:46" ht="29.25" customHeight="1" x14ac:dyDescent="0.25">
      <c r="AA197" s="8">
        <v>197</v>
      </c>
      <c r="AB197" s="154">
        <v>3</v>
      </c>
      <c r="AC197" s="409" t="s">
        <v>546</v>
      </c>
      <c r="AD197" s="156" t="s">
        <v>180</v>
      </c>
      <c r="AE197" s="154" t="s">
        <v>14</v>
      </c>
      <c r="AF197" s="157">
        <v>5.62</v>
      </c>
    </row>
    <row r="198" spans="27:46" ht="29.25" customHeight="1" x14ac:dyDescent="0.25">
      <c r="AA198" s="8">
        <v>198</v>
      </c>
      <c r="AB198" s="154">
        <v>3</v>
      </c>
      <c r="AC198" s="409" t="s">
        <v>547</v>
      </c>
      <c r="AD198" s="25" t="s">
        <v>187</v>
      </c>
      <c r="AE198" s="154" t="s">
        <v>14</v>
      </c>
      <c r="AF198" s="157">
        <v>3.37</v>
      </c>
    </row>
    <row r="199" spans="27:46" ht="29.25" customHeight="1" x14ac:dyDescent="0.25">
      <c r="AA199" s="8">
        <v>199</v>
      </c>
      <c r="AB199" s="196">
        <v>3</v>
      </c>
      <c r="AC199" s="392" t="s">
        <v>548</v>
      </c>
      <c r="AD199" s="410" t="s">
        <v>549</v>
      </c>
      <c r="AE199" s="196" t="s">
        <v>14</v>
      </c>
      <c r="AF199" s="174">
        <v>5.62</v>
      </c>
    </row>
    <row r="200" spans="27:46" ht="29.25" customHeight="1" thickBot="1" x14ac:dyDescent="0.3">
      <c r="AA200" s="8">
        <v>200</v>
      </c>
      <c r="AB200" s="387">
        <v>3</v>
      </c>
      <c r="AC200" s="411" t="s">
        <v>550</v>
      </c>
      <c r="AD200" s="412" t="s">
        <v>551</v>
      </c>
      <c r="AE200" s="387" t="s">
        <v>14</v>
      </c>
      <c r="AF200" s="181">
        <v>6.75</v>
      </c>
    </row>
    <row r="201" spans="27:46" ht="29.25" customHeight="1" x14ac:dyDescent="0.25">
      <c r="AA201" s="8">
        <v>201</v>
      </c>
      <c r="AB201" s="148">
        <v>4</v>
      </c>
      <c r="AC201" s="408" t="s">
        <v>552</v>
      </c>
      <c r="AD201" s="150" t="s">
        <v>164</v>
      </c>
      <c r="AE201" s="148" t="s">
        <v>14</v>
      </c>
      <c r="AF201" s="151">
        <v>5.62</v>
      </c>
    </row>
    <row r="202" spans="27:46" ht="29.25" customHeight="1" x14ac:dyDescent="0.25">
      <c r="AA202" s="8">
        <v>202</v>
      </c>
      <c r="AB202" s="154">
        <v>4</v>
      </c>
      <c r="AC202" s="409" t="s">
        <v>553</v>
      </c>
      <c r="AD202" s="156" t="s">
        <v>171</v>
      </c>
      <c r="AE202" s="154" t="s">
        <v>14</v>
      </c>
      <c r="AF202" s="157">
        <v>5.62</v>
      </c>
    </row>
    <row r="203" spans="27:46" ht="29.25" customHeight="1" x14ac:dyDescent="0.25">
      <c r="AA203" s="8">
        <v>203</v>
      </c>
      <c r="AB203" s="154">
        <v>4</v>
      </c>
      <c r="AC203" s="409" t="s">
        <v>554</v>
      </c>
      <c r="AD203" s="156" t="s">
        <v>178</v>
      </c>
      <c r="AE203" s="154" t="s">
        <v>14</v>
      </c>
      <c r="AF203" s="157">
        <v>4.5</v>
      </c>
    </row>
    <row r="204" spans="27:46" ht="29.25" customHeight="1" x14ac:dyDescent="0.25">
      <c r="AA204" s="8">
        <v>204</v>
      </c>
      <c r="AB204" s="154">
        <v>4</v>
      </c>
      <c r="AC204" s="409" t="s">
        <v>555</v>
      </c>
      <c r="AD204" s="156" t="s">
        <v>185</v>
      </c>
      <c r="AE204" s="154" t="s">
        <v>14</v>
      </c>
      <c r="AF204" s="157">
        <v>6.75</v>
      </c>
    </row>
    <row r="205" spans="27:46" ht="29.25" customHeight="1" x14ac:dyDescent="0.25">
      <c r="AA205" s="8">
        <v>205</v>
      </c>
      <c r="AB205" s="154">
        <v>4</v>
      </c>
      <c r="AC205" s="409" t="s">
        <v>556</v>
      </c>
      <c r="AD205" s="156" t="s">
        <v>192</v>
      </c>
      <c r="AE205" s="154" t="s">
        <v>14</v>
      </c>
      <c r="AF205" s="157">
        <v>5.62</v>
      </c>
    </row>
    <row r="206" spans="27:46" ht="29.25" customHeight="1" x14ac:dyDescent="0.25">
      <c r="AA206" s="8">
        <v>206</v>
      </c>
      <c r="AB206" s="196">
        <v>4</v>
      </c>
      <c r="AC206" s="409" t="s">
        <v>557</v>
      </c>
      <c r="AD206" s="410" t="s">
        <v>558</v>
      </c>
      <c r="AE206" s="196" t="s">
        <v>14</v>
      </c>
      <c r="AF206" s="174">
        <v>5.62</v>
      </c>
    </row>
    <row r="207" spans="27:46" ht="29.25" customHeight="1" x14ac:dyDescent="0.25">
      <c r="AA207" s="8">
        <v>207</v>
      </c>
      <c r="AB207" s="196">
        <v>4</v>
      </c>
      <c r="AC207" s="409" t="s">
        <v>559</v>
      </c>
      <c r="AD207" s="410" t="s">
        <v>560</v>
      </c>
      <c r="AE207" s="196" t="s">
        <v>14</v>
      </c>
      <c r="AF207" s="174">
        <v>7.87</v>
      </c>
      <c r="AG207" s="7" t="s">
        <v>263</v>
      </c>
      <c r="AH207" s="376" t="s">
        <v>561</v>
      </c>
    </row>
    <row r="208" spans="27:46" ht="29.25" customHeight="1" x14ac:dyDescent="0.25">
      <c r="AA208" s="8">
        <v>208</v>
      </c>
      <c r="AB208" s="154">
        <v>4</v>
      </c>
      <c r="AC208" s="409" t="s">
        <v>562</v>
      </c>
      <c r="AD208" s="410" t="s">
        <v>131</v>
      </c>
      <c r="AE208" s="410" t="s">
        <v>563</v>
      </c>
      <c r="AF208" s="174">
        <v>3.37</v>
      </c>
      <c r="AG208" s="302" t="s">
        <v>129</v>
      </c>
      <c r="AH208" s="213" t="s">
        <v>237</v>
      </c>
      <c r="AI208" s="302"/>
      <c r="AJ208" s="302"/>
      <c r="AK208" s="302"/>
      <c r="AL208" s="302"/>
      <c r="AM208" s="302"/>
      <c r="AN208" s="302"/>
      <c r="AO208" s="302"/>
      <c r="AP208" s="302"/>
      <c r="AQ208" s="302"/>
      <c r="AR208" s="302"/>
      <c r="AS208" s="302"/>
      <c r="AT208" s="302"/>
    </row>
    <row r="209" spans="27:46" ht="29.25" customHeight="1" x14ac:dyDescent="0.25">
      <c r="AA209" s="8">
        <v>209</v>
      </c>
      <c r="AB209" s="196">
        <v>4</v>
      </c>
      <c r="AC209" s="409" t="s">
        <v>564</v>
      </c>
      <c r="AD209" s="410" t="s">
        <v>131</v>
      </c>
      <c r="AE209" s="410" t="s">
        <v>565</v>
      </c>
      <c r="AF209" s="277">
        <v>3.37</v>
      </c>
      <c r="AG209" s="302"/>
      <c r="AH209" s="213"/>
      <c r="AI209" s="302"/>
      <c r="AJ209" s="302"/>
      <c r="AK209" s="302"/>
      <c r="AL209" s="302"/>
      <c r="AM209" s="302"/>
      <c r="AN209" s="302"/>
      <c r="AO209" s="302"/>
      <c r="AP209" s="302"/>
      <c r="AQ209" s="302"/>
      <c r="AR209" s="302"/>
      <c r="AS209" s="302"/>
      <c r="AT209" s="302"/>
    </row>
    <row r="210" spans="27:46" ht="29.25" customHeight="1" thickBot="1" x14ac:dyDescent="0.3">
      <c r="AA210" s="8">
        <v>210</v>
      </c>
      <c r="AB210" s="178">
        <v>4</v>
      </c>
      <c r="AC210" s="411" t="s">
        <v>566</v>
      </c>
      <c r="AD210" s="412" t="s">
        <v>131</v>
      </c>
      <c r="AE210" s="412" t="s">
        <v>567</v>
      </c>
      <c r="AF210" s="254">
        <v>3.37</v>
      </c>
      <c r="AG210" s="302" t="s">
        <v>125</v>
      </c>
      <c r="AH210" s="213" t="s">
        <v>233</v>
      </c>
      <c r="AI210" s="302"/>
      <c r="AJ210" s="302"/>
      <c r="AK210" s="302"/>
      <c r="AL210" s="302"/>
      <c r="AM210" s="302"/>
      <c r="AN210" s="302"/>
      <c r="AO210" s="302"/>
      <c r="AP210" s="302"/>
      <c r="AQ210" s="302"/>
      <c r="AR210" s="302"/>
      <c r="AS210" s="302"/>
      <c r="AT210" s="302"/>
    </row>
    <row r="211" spans="27:46" ht="29.25" customHeight="1" x14ac:dyDescent="0.25">
      <c r="AA211" s="8">
        <v>211</v>
      </c>
      <c r="AB211" s="148">
        <v>5</v>
      </c>
      <c r="AC211" s="408" t="s">
        <v>568</v>
      </c>
      <c r="AD211" s="150" t="s">
        <v>245</v>
      </c>
      <c r="AE211" s="148" t="s">
        <v>14</v>
      </c>
      <c r="AF211" s="151">
        <v>5.62</v>
      </c>
    </row>
    <row r="212" spans="27:46" ht="29.25" customHeight="1" x14ac:dyDescent="0.25">
      <c r="AA212" s="8">
        <v>212</v>
      </c>
      <c r="AB212" s="154">
        <v>5</v>
      </c>
      <c r="AC212" s="409" t="s">
        <v>569</v>
      </c>
      <c r="AD212" s="156" t="s">
        <v>250</v>
      </c>
      <c r="AE212" s="154" t="s">
        <v>14</v>
      </c>
      <c r="AF212" s="157">
        <v>5.62</v>
      </c>
    </row>
    <row r="213" spans="27:46" ht="29.25" customHeight="1" x14ac:dyDescent="0.25">
      <c r="AA213" s="8">
        <v>213</v>
      </c>
      <c r="AB213" s="154">
        <v>5</v>
      </c>
      <c r="AC213" s="409" t="s">
        <v>570</v>
      </c>
      <c r="AD213" s="156" t="s">
        <v>253</v>
      </c>
      <c r="AE213" s="154" t="s">
        <v>14</v>
      </c>
      <c r="AF213" s="157">
        <v>4.5</v>
      </c>
    </row>
    <row r="214" spans="27:46" ht="29.25" customHeight="1" x14ac:dyDescent="0.25">
      <c r="AA214" s="8">
        <v>214</v>
      </c>
      <c r="AB214" s="154">
        <v>5</v>
      </c>
      <c r="AC214" s="409" t="s">
        <v>571</v>
      </c>
      <c r="AD214" s="156" t="s">
        <v>256</v>
      </c>
      <c r="AE214" s="154" t="s">
        <v>14</v>
      </c>
      <c r="AF214" s="157">
        <v>6.75</v>
      </c>
    </row>
    <row r="215" spans="27:46" ht="29.25" customHeight="1" x14ac:dyDescent="0.25">
      <c r="AA215" s="8">
        <v>215</v>
      </c>
      <c r="AB215" s="154">
        <v>5</v>
      </c>
      <c r="AC215" s="409" t="s">
        <v>572</v>
      </c>
      <c r="AD215" s="156" t="s">
        <v>259</v>
      </c>
      <c r="AE215" s="154" t="s">
        <v>14</v>
      </c>
      <c r="AF215" s="157">
        <v>0</v>
      </c>
    </row>
    <row r="216" spans="27:46" ht="29.25" customHeight="1" x14ac:dyDescent="0.25">
      <c r="AA216" s="8">
        <v>216</v>
      </c>
      <c r="AB216" s="154">
        <v>5</v>
      </c>
      <c r="AC216" s="409" t="s">
        <v>573</v>
      </c>
      <c r="AD216" s="410" t="s">
        <v>574</v>
      </c>
      <c r="AE216" s="154" t="s">
        <v>14</v>
      </c>
      <c r="AF216" s="174">
        <v>5.62</v>
      </c>
    </row>
    <row r="217" spans="27:46" ht="29.25" customHeight="1" x14ac:dyDescent="0.25">
      <c r="AA217" s="8">
        <v>217</v>
      </c>
      <c r="AB217" s="196">
        <v>5</v>
      </c>
      <c r="AC217" s="409" t="s">
        <v>575</v>
      </c>
      <c r="AD217" s="410" t="s">
        <v>576</v>
      </c>
      <c r="AE217" s="196" t="s">
        <v>14</v>
      </c>
      <c r="AF217" s="174">
        <v>5.62</v>
      </c>
    </row>
    <row r="218" spans="27:46" ht="29.25" customHeight="1" x14ac:dyDescent="0.25">
      <c r="AA218" s="8">
        <v>218</v>
      </c>
      <c r="AB218" s="196">
        <v>5</v>
      </c>
      <c r="AC218" s="409" t="s">
        <v>577</v>
      </c>
      <c r="AD218" s="410" t="s">
        <v>578</v>
      </c>
      <c r="AE218" s="196" t="s">
        <v>14</v>
      </c>
      <c r="AF218" s="174">
        <v>4.5</v>
      </c>
      <c r="AG218" s="7" t="s">
        <v>263</v>
      </c>
      <c r="AH218" s="376" t="s">
        <v>579</v>
      </c>
    </row>
    <row r="219" spans="27:46" ht="29.25" customHeight="1" x14ac:dyDescent="0.25">
      <c r="AA219" s="8">
        <v>219</v>
      </c>
      <c r="AB219" s="196">
        <v>5</v>
      </c>
      <c r="AC219" s="409" t="s">
        <v>580</v>
      </c>
      <c r="AD219" s="410" t="s">
        <v>131</v>
      </c>
      <c r="AE219" s="410" t="s">
        <v>563</v>
      </c>
      <c r="AF219" s="174">
        <v>3.37</v>
      </c>
      <c r="AG219" s="302" t="s">
        <v>106</v>
      </c>
      <c r="AH219" s="213" t="s">
        <v>213</v>
      </c>
      <c r="AI219" s="302"/>
      <c r="AJ219" s="302"/>
      <c r="AK219" s="302"/>
      <c r="AL219" s="302"/>
      <c r="AM219" s="302"/>
      <c r="AN219" s="302"/>
      <c r="AO219" s="302"/>
      <c r="AP219" s="302"/>
      <c r="AQ219" s="302"/>
      <c r="AR219" s="302"/>
      <c r="AS219" s="302"/>
      <c r="AT219" s="302"/>
    </row>
    <row r="220" spans="27:46" ht="29.25" customHeight="1" x14ac:dyDescent="0.25">
      <c r="AA220" s="8">
        <v>220</v>
      </c>
      <c r="AB220" s="196">
        <v>5</v>
      </c>
      <c r="AC220" s="409" t="s">
        <v>581</v>
      </c>
      <c r="AD220" s="410" t="s">
        <v>131</v>
      </c>
      <c r="AE220" s="410" t="s">
        <v>565</v>
      </c>
      <c r="AF220" s="277">
        <v>3.37</v>
      </c>
      <c r="AG220" s="302" t="s">
        <v>111</v>
      </c>
      <c r="AH220" s="213" t="s">
        <v>218</v>
      </c>
      <c r="AI220" s="302"/>
      <c r="AJ220" s="302"/>
      <c r="AK220" s="302"/>
      <c r="AL220" s="302"/>
      <c r="AM220" s="302"/>
      <c r="AN220" s="302"/>
      <c r="AO220" s="302"/>
      <c r="AP220" s="302"/>
      <c r="AQ220" s="302"/>
      <c r="AR220" s="302"/>
      <c r="AS220" s="302"/>
      <c r="AT220" s="302"/>
    </row>
    <row r="221" spans="27:46" ht="29.25" customHeight="1" thickBot="1" x14ac:dyDescent="0.3">
      <c r="AA221" s="8">
        <v>221</v>
      </c>
      <c r="AB221" s="178">
        <v>5</v>
      </c>
      <c r="AC221" s="411" t="s">
        <v>582</v>
      </c>
      <c r="AD221" s="412" t="s">
        <v>131</v>
      </c>
      <c r="AE221" s="412" t="s">
        <v>567</v>
      </c>
      <c r="AF221" s="254">
        <v>3.37</v>
      </c>
      <c r="AG221" s="302"/>
      <c r="AH221" s="213"/>
      <c r="AI221" s="302"/>
      <c r="AJ221" s="302"/>
      <c r="AK221" s="302"/>
      <c r="AL221" s="302"/>
      <c r="AM221" s="302"/>
      <c r="AN221" s="302"/>
      <c r="AO221" s="302"/>
      <c r="AP221" s="302"/>
      <c r="AQ221" s="302"/>
      <c r="AR221" s="302"/>
      <c r="AS221" s="302"/>
      <c r="AT221" s="302"/>
    </row>
    <row r="222" spans="27:46" ht="29.25" customHeight="1" x14ac:dyDescent="0.25">
      <c r="AA222" s="8">
        <v>222</v>
      </c>
      <c r="AB222" s="148">
        <v>6</v>
      </c>
      <c r="AC222" s="408" t="s">
        <v>583</v>
      </c>
      <c r="AD222" s="150" t="s">
        <v>248</v>
      </c>
      <c r="AE222" s="148" t="s">
        <v>14</v>
      </c>
      <c r="AF222" s="151">
        <v>5.62</v>
      </c>
    </row>
    <row r="223" spans="27:46" ht="29.25" customHeight="1" x14ac:dyDescent="0.25">
      <c r="AA223" s="8">
        <v>223</v>
      </c>
      <c r="AB223" s="154">
        <v>6</v>
      </c>
      <c r="AC223" s="409" t="s">
        <v>584</v>
      </c>
      <c r="AD223" s="156" t="s">
        <v>251</v>
      </c>
      <c r="AE223" s="154" t="s">
        <v>14</v>
      </c>
      <c r="AF223" s="157">
        <v>5.62</v>
      </c>
    </row>
    <row r="224" spans="27:46" ht="29.25" customHeight="1" x14ac:dyDescent="0.25">
      <c r="AA224" s="8">
        <v>224</v>
      </c>
      <c r="AB224" s="154">
        <v>6</v>
      </c>
      <c r="AC224" s="409" t="s">
        <v>585</v>
      </c>
      <c r="AD224" s="156" t="s">
        <v>254</v>
      </c>
      <c r="AE224" s="154" t="s">
        <v>14</v>
      </c>
      <c r="AF224" s="157">
        <v>4.5</v>
      </c>
    </row>
    <row r="225" spans="27:46" ht="29.25" customHeight="1" x14ac:dyDescent="0.25">
      <c r="AA225" s="8">
        <v>225</v>
      </c>
      <c r="AB225" s="154">
        <v>6</v>
      </c>
      <c r="AC225" s="409" t="s">
        <v>586</v>
      </c>
      <c r="AD225" s="156" t="s">
        <v>257</v>
      </c>
      <c r="AE225" s="154" t="s">
        <v>14</v>
      </c>
      <c r="AF225" s="157">
        <v>6.75</v>
      </c>
    </row>
    <row r="226" spans="27:46" ht="29.25" customHeight="1" x14ac:dyDescent="0.25">
      <c r="AA226" s="8">
        <v>226</v>
      </c>
      <c r="AB226" s="154">
        <v>6</v>
      </c>
      <c r="AC226" s="409" t="s">
        <v>587</v>
      </c>
      <c r="AD226" s="156" t="s">
        <v>260</v>
      </c>
      <c r="AE226" s="154" t="s">
        <v>14</v>
      </c>
      <c r="AF226" s="157">
        <v>0</v>
      </c>
    </row>
    <row r="227" spans="27:46" ht="29.25" customHeight="1" x14ac:dyDescent="0.25">
      <c r="AA227" s="8">
        <v>227</v>
      </c>
      <c r="AB227" s="154">
        <v>6</v>
      </c>
      <c r="AC227" s="409" t="s">
        <v>588</v>
      </c>
      <c r="AD227" s="410" t="s">
        <v>589</v>
      </c>
      <c r="AE227" s="154" t="s">
        <v>14</v>
      </c>
      <c r="AF227" s="174">
        <v>6.75</v>
      </c>
    </row>
    <row r="228" spans="27:46" ht="29.25" customHeight="1" x14ac:dyDescent="0.25">
      <c r="AA228" s="8">
        <v>228</v>
      </c>
      <c r="AB228" s="196">
        <v>6</v>
      </c>
      <c r="AC228" s="409" t="s">
        <v>590</v>
      </c>
      <c r="AD228" s="410" t="s">
        <v>591</v>
      </c>
      <c r="AE228" s="196" t="s">
        <v>14</v>
      </c>
      <c r="AF228" s="174">
        <v>6.75</v>
      </c>
      <c r="AG228" s="7" t="s">
        <v>263</v>
      </c>
      <c r="AH228" s="376" t="s">
        <v>592</v>
      </c>
    </row>
    <row r="229" spans="27:46" ht="29.25" customHeight="1" x14ac:dyDescent="0.25">
      <c r="AA229" s="8">
        <v>229</v>
      </c>
      <c r="AB229" s="154">
        <v>6</v>
      </c>
      <c r="AC229" s="409" t="s">
        <v>593</v>
      </c>
      <c r="AD229" s="410" t="s">
        <v>131</v>
      </c>
      <c r="AE229" s="410" t="s">
        <v>594</v>
      </c>
      <c r="AF229" s="174">
        <v>5.62</v>
      </c>
      <c r="AG229" s="302" t="s">
        <v>107</v>
      </c>
      <c r="AH229" s="213" t="s">
        <v>112</v>
      </c>
      <c r="AI229" s="302" t="s">
        <v>214</v>
      </c>
      <c r="AJ229" s="302" t="s">
        <v>219</v>
      </c>
      <c r="AK229" s="302"/>
      <c r="AL229" s="302"/>
      <c r="AM229" s="302"/>
      <c r="AN229" s="302"/>
      <c r="AO229" s="302"/>
      <c r="AP229" s="302"/>
      <c r="AQ229" s="302"/>
      <c r="AR229" s="302"/>
      <c r="AS229" s="302"/>
    </row>
    <row r="230" spans="27:46" ht="29.25" customHeight="1" thickBot="1" x14ac:dyDescent="0.3">
      <c r="AA230" s="8">
        <v>230</v>
      </c>
      <c r="AB230" s="387">
        <v>6</v>
      </c>
      <c r="AC230" s="411" t="s">
        <v>595</v>
      </c>
      <c r="AD230" s="412" t="s">
        <v>131</v>
      </c>
      <c r="AE230" s="412" t="s">
        <v>596</v>
      </c>
      <c r="AF230" s="388">
        <v>5.62</v>
      </c>
      <c r="AG230" s="302"/>
      <c r="AH230" s="213"/>
      <c r="AI230" s="302"/>
      <c r="AJ230" s="302"/>
      <c r="AK230" s="302"/>
      <c r="AL230" s="302"/>
      <c r="AM230" s="302"/>
      <c r="AN230" s="302"/>
      <c r="AO230" s="302"/>
      <c r="AP230" s="302"/>
      <c r="AQ230" s="302"/>
      <c r="AR230" s="302"/>
      <c r="AS230" s="302"/>
    </row>
    <row r="231" spans="27:46" ht="29.25" customHeight="1" x14ac:dyDescent="0.25">
      <c r="AA231" s="8">
        <v>231</v>
      </c>
      <c r="AB231" s="266">
        <v>3</v>
      </c>
      <c r="AC231" s="413" t="s">
        <v>597</v>
      </c>
      <c r="AD231" s="268" t="s">
        <v>145</v>
      </c>
      <c r="AE231" s="266" t="s">
        <v>14</v>
      </c>
      <c r="AF231" s="269">
        <v>5.62</v>
      </c>
    </row>
    <row r="232" spans="27:46" ht="29.25" customHeight="1" x14ac:dyDescent="0.25">
      <c r="AA232" s="8">
        <v>232</v>
      </c>
      <c r="AB232" s="196">
        <v>3</v>
      </c>
      <c r="AC232" s="414" t="s">
        <v>598</v>
      </c>
      <c r="AD232" s="276" t="s">
        <v>153</v>
      </c>
      <c r="AE232" s="196" t="s">
        <v>14</v>
      </c>
      <c r="AF232" s="277">
        <v>5.62</v>
      </c>
    </row>
    <row r="233" spans="27:46" ht="29.25" customHeight="1" x14ac:dyDescent="0.25">
      <c r="AA233" s="8">
        <v>233</v>
      </c>
      <c r="AB233" s="196">
        <v>3</v>
      </c>
      <c r="AC233" s="414" t="s">
        <v>599</v>
      </c>
      <c r="AD233" s="276" t="s">
        <v>159</v>
      </c>
      <c r="AE233" s="196" t="s">
        <v>14</v>
      </c>
      <c r="AF233" s="277">
        <v>4.5</v>
      </c>
    </row>
    <row r="234" spans="27:46" ht="29.25" customHeight="1" x14ac:dyDescent="0.25">
      <c r="AA234" s="8">
        <v>234</v>
      </c>
      <c r="AB234" s="196">
        <v>3</v>
      </c>
      <c r="AC234" s="414" t="s">
        <v>600</v>
      </c>
      <c r="AD234" s="276" t="s">
        <v>166</v>
      </c>
      <c r="AE234" s="196" t="s">
        <v>14</v>
      </c>
      <c r="AF234" s="277">
        <v>6.75</v>
      </c>
    </row>
    <row r="235" spans="27:46" ht="29.25" customHeight="1" x14ac:dyDescent="0.25">
      <c r="AA235" s="8">
        <v>235</v>
      </c>
      <c r="AB235" s="196">
        <v>3</v>
      </c>
      <c r="AC235" s="414" t="s">
        <v>601</v>
      </c>
      <c r="AD235" s="276" t="s">
        <v>173</v>
      </c>
      <c r="AE235" s="196" t="s">
        <v>14</v>
      </c>
      <c r="AF235" s="277">
        <v>3.37</v>
      </c>
    </row>
    <row r="236" spans="27:46" ht="29.25" customHeight="1" x14ac:dyDescent="0.25">
      <c r="AA236" s="8">
        <v>236</v>
      </c>
      <c r="AB236" s="196">
        <v>3</v>
      </c>
      <c r="AC236" s="414" t="s">
        <v>602</v>
      </c>
      <c r="AD236" s="276" t="s">
        <v>180</v>
      </c>
      <c r="AE236" s="196" t="s">
        <v>14</v>
      </c>
      <c r="AF236" s="277">
        <v>5.62</v>
      </c>
    </row>
    <row r="237" spans="27:46" ht="29.25" customHeight="1" x14ac:dyDescent="0.25">
      <c r="AA237" s="8">
        <v>237</v>
      </c>
      <c r="AB237" s="196">
        <v>3</v>
      </c>
      <c r="AC237" s="414" t="s">
        <v>603</v>
      </c>
      <c r="AD237" s="276" t="s">
        <v>187</v>
      </c>
      <c r="AE237" s="196" t="s">
        <v>14</v>
      </c>
      <c r="AF237" s="277">
        <v>3.37</v>
      </c>
    </row>
    <row r="238" spans="27:46" ht="29.25" customHeight="1" x14ac:dyDescent="0.25">
      <c r="AA238" s="8">
        <v>238</v>
      </c>
      <c r="AB238" s="154">
        <v>3</v>
      </c>
      <c r="AC238" s="392" t="s">
        <v>604</v>
      </c>
      <c r="AD238" s="415" t="s">
        <v>605</v>
      </c>
      <c r="AE238" s="154" t="s">
        <v>14</v>
      </c>
      <c r="AF238" s="174">
        <v>5.62</v>
      </c>
    </row>
    <row r="239" spans="27:46" ht="29.25" customHeight="1" x14ac:dyDescent="0.25">
      <c r="AA239" s="8">
        <v>239</v>
      </c>
      <c r="AB239" s="154">
        <v>3</v>
      </c>
      <c r="AC239" s="414" t="s">
        <v>606</v>
      </c>
      <c r="AD239" s="415" t="s">
        <v>607</v>
      </c>
      <c r="AE239" s="154" t="s">
        <v>14</v>
      </c>
      <c r="AF239" s="174">
        <v>3.37</v>
      </c>
      <c r="AG239" s="7" t="s">
        <v>263</v>
      </c>
      <c r="AH239" s="376" t="s">
        <v>608</v>
      </c>
    </row>
    <row r="240" spans="27:46" ht="29.25" customHeight="1" x14ac:dyDescent="0.25">
      <c r="AA240" s="8">
        <v>240</v>
      </c>
      <c r="AB240" s="154">
        <v>3</v>
      </c>
      <c r="AC240" s="414" t="s">
        <v>609</v>
      </c>
      <c r="AD240" s="415" t="s">
        <v>131</v>
      </c>
      <c r="AE240" s="415" t="s">
        <v>610</v>
      </c>
      <c r="AF240" s="174">
        <v>3.37</v>
      </c>
      <c r="AG240" s="302" t="s">
        <v>88</v>
      </c>
      <c r="AH240" s="213" t="s">
        <v>93</v>
      </c>
      <c r="AI240" s="302" t="s">
        <v>611</v>
      </c>
      <c r="AJ240" s="302" t="s">
        <v>201</v>
      </c>
      <c r="AK240" s="302"/>
      <c r="AL240" s="302"/>
      <c r="AM240" s="302"/>
      <c r="AN240" s="302"/>
      <c r="AO240" s="302"/>
      <c r="AP240" s="302"/>
      <c r="AQ240" s="302"/>
      <c r="AR240" s="302"/>
      <c r="AS240" s="302"/>
      <c r="AT240" s="302"/>
    </row>
    <row r="241" spans="27:46" ht="29.25" customHeight="1" x14ac:dyDescent="0.25">
      <c r="AA241" s="8">
        <v>241</v>
      </c>
      <c r="AB241" s="196">
        <v>3</v>
      </c>
      <c r="AC241" s="414" t="s">
        <v>612</v>
      </c>
      <c r="AD241" s="415" t="s">
        <v>131</v>
      </c>
      <c r="AE241" s="415" t="s">
        <v>613</v>
      </c>
      <c r="AF241" s="277">
        <v>3.37</v>
      </c>
      <c r="AG241" s="302" t="s">
        <v>98</v>
      </c>
      <c r="AH241" s="213" t="s">
        <v>206</v>
      </c>
      <c r="AI241" s="302"/>
      <c r="AJ241" s="302"/>
      <c r="AK241" s="302"/>
      <c r="AL241" s="302"/>
      <c r="AM241" s="302"/>
      <c r="AN241" s="302"/>
      <c r="AO241" s="302"/>
      <c r="AP241" s="302"/>
      <c r="AQ241" s="302"/>
      <c r="AR241" s="302"/>
      <c r="AS241" s="302"/>
      <c r="AT241" s="302"/>
    </row>
    <row r="242" spans="27:46" ht="29.25" customHeight="1" thickBot="1" x14ac:dyDescent="0.3">
      <c r="AA242" s="8">
        <v>242</v>
      </c>
      <c r="AB242" s="178">
        <v>3</v>
      </c>
      <c r="AC242" s="416" t="s">
        <v>614</v>
      </c>
      <c r="AD242" s="417" t="s">
        <v>131</v>
      </c>
      <c r="AE242" s="417" t="s">
        <v>424</v>
      </c>
      <c r="AF242" s="254">
        <v>3.37</v>
      </c>
      <c r="AG242" s="302"/>
      <c r="AH242" s="213"/>
      <c r="AI242" s="302"/>
      <c r="AJ242" s="302"/>
      <c r="AK242" s="302"/>
      <c r="AL242" s="302"/>
      <c r="AM242" s="302"/>
      <c r="AN242" s="302"/>
      <c r="AO242" s="302"/>
      <c r="AP242" s="302"/>
      <c r="AQ242" s="302"/>
      <c r="AR242" s="302"/>
      <c r="AS242" s="302"/>
      <c r="AT242" s="302"/>
    </row>
    <row r="243" spans="27:46" ht="29.25" customHeight="1" x14ac:dyDescent="0.25">
      <c r="AA243" s="8">
        <v>243</v>
      </c>
      <c r="AB243" s="266">
        <v>4</v>
      </c>
      <c r="AC243" s="413" t="s">
        <v>615</v>
      </c>
      <c r="AD243" s="268" t="s">
        <v>164</v>
      </c>
      <c r="AE243" s="266" t="s">
        <v>14</v>
      </c>
      <c r="AF243" s="269">
        <v>5.62</v>
      </c>
    </row>
    <row r="244" spans="27:46" ht="29.25" customHeight="1" x14ac:dyDescent="0.25">
      <c r="AA244" s="8">
        <v>244</v>
      </c>
      <c r="AB244" s="196">
        <v>4</v>
      </c>
      <c r="AC244" s="414" t="s">
        <v>616</v>
      </c>
      <c r="AD244" s="276" t="s">
        <v>171</v>
      </c>
      <c r="AE244" s="196" t="s">
        <v>14</v>
      </c>
      <c r="AF244" s="277">
        <v>5.62</v>
      </c>
    </row>
    <row r="245" spans="27:46" ht="29.25" customHeight="1" x14ac:dyDescent="0.25">
      <c r="AA245" s="8">
        <v>245</v>
      </c>
      <c r="AB245" s="196">
        <v>4</v>
      </c>
      <c r="AC245" s="414" t="s">
        <v>617</v>
      </c>
      <c r="AD245" s="276" t="s">
        <v>178</v>
      </c>
      <c r="AE245" s="196" t="s">
        <v>14</v>
      </c>
      <c r="AF245" s="277">
        <v>4.5</v>
      </c>
    </row>
    <row r="246" spans="27:46" ht="29.25" customHeight="1" x14ac:dyDescent="0.25">
      <c r="AA246" s="8">
        <v>246</v>
      </c>
      <c r="AB246" s="196">
        <v>4</v>
      </c>
      <c r="AC246" s="414" t="s">
        <v>618</v>
      </c>
      <c r="AD246" s="276" t="s">
        <v>185</v>
      </c>
      <c r="AE246" s="196" t="s">
        <v>14</v>
      </c>
      <c r="AF246" s="277">
        <v>6.75</v>
      </c>
    </row>
    <row r="247" spans="27:46" ht="29.25" customHeight="1" x14ac:dyDescent="0.25">
      <c r="AA247" s="8">
        <v>247</v>
      </c>
      <c r="AB247" s="196">
        <v>4</v>
      </c>
      <c r="AC247" s="414" t="s">
        <v>619</v>
      </c>
      <c r="AD247" s="276" t="s">
        <v>192</v>
      </c>
      <c r="AE247" s="196" t="s">
        <v>14</v>
      </c>
      <c r="AF247" s="277">
        <v>5.62</v>
      </c>
    </row>
    <row r="248" spans="27:46" ht="29.25" customHeight="1" x14ac:dyDescent="0.25">
      <c r="AA248" s="8">
        <v>248</v>
      </c>
      <c r="AB248" s="154">
        <v>4</v>
      </c>
      <c r="AC248" s="414" t="s">
        <v>620</v>
      </c>
      <c r="AD248" s="415" t="s">
        <v>621</v>
      </c>
      <c r="AE248" s="154" t="s">
        <v>14</v>
      </c>
      <c r="AF248" s="174">
        <v>5.62</v>
      </c>
    </row>
    <row r="249" spans="27:46" ht="29.25" customHeight="1" x14ac:dyDescent="0.25">
      <c r="AA249" s="8">
        <v>249</v>
      </c>
      <c r="AB249" s="196">
        <v>4</v>
      </c>
      <c r="AC249" s="414" t="s">
        <v>622</v>
      </c>
      <c r="AD249" s="415" t="s">
        <v>623</v>
      </c>
      <c r="AE249" s="196" t="s">
        <v>14</v>
      </c>
      <c r="AF249" s="174">
        <v>4.5</v>
      </c>
    </row>
    <row r="250" spans="27:46" ht="29.25" customHeight="1" x14ac:dyDescent="0.25">
      <c r="AA250" s="8">
        <v>250</v>
      </c>
      <c r="AB250" s="196">
        <v>4</v>
      </c>
      <c r="AC250" s="414" t="s">
        <v>624</v>
      </c>
      <c r="AD250" s="415" t="s">
        <v>625</v>
      </c>
      <c r="AE250" s="196" t="s">
        <v>14</v>
      </c>
      <c r="AF250" s="174">
        <v>3.37</v>
      </c>
      <c r="AG250" s="7" t="s">
        <v>263</v>
      </c>
      <c r="AH250" s="376" t="s">
        <v>626</v>
      </c>
    </row>
    <row r="251" spans="27:46" ht="29.25" customHeight="1" x14ac:dyDescent="0.25">
      <c r="AA251" s="8">
        <v>251</v>
      </c>
      <c r="AB251" s="154">
        <v>4</v>
      </c>
      <c r="AC251" s="414" t="s">
        <v>627</v>
      </c>
      <c r="AD251" s="415" t="s">
        <v>131</v>
      </c>
      <c r="AE251" s="415" t="s">
        <v>628</v>
      </c>
      <c r="AF251" s="174">
        <v>3.37</v>
      </c>
      <c r="AG251" s="302" t="s">
        <v>89</v>
      </c>
      <c r="AH251" s="213" t="s">
        <v>196</v>
      </c>
      <c r="AI251" s="302"/>
      <c r="AJ251" s="302"/>
      <c r="AK251" s="302"/>
      <c r="AL251" s="302"/>
      <c r="AM251" s="302"/>
      <c r="AN251" s="302"/>
      <c r="AO251" s="302"/>
      <c r="AP251" s="302"/>
      <c r="AQ251" s="302"/>
      <c r="AR251" s="302"/>
      <c r="AS251" s="302"/>
      <c r="AT251" s="302"/>
    </row>
    <row r="252" spans="27:46" ht="29.25" customHeight="1" x14ac:dyDescent="0.25">
      <c r="AA252" s="8">
        <v>252</v>
      </c>
      <c r="AB252" s="154">
        <v>4</v>
      </c>
      <c r="AC252" s="414" t="s">
        <v>629</v>
      </c>
      <c r="AD252" s="415" t="s">
        <v>131</v>
      </c>
      <c r="AE252" s="415" t="s">
        <v>506</v>
      </c>
      <c r="AF252" s="157">
        <v>3.37</v>
      </c>
      <c r="AG252" s="302" t="s">
        <v>94</v>
      </c>
      <c r="AH252" s="213" t="s">
        <v>99</v>
      </c>
      <c r="AI252" s="302" t="s">
        <v>202</v>
      </c>
      <c r="AJ252" s="302" t="s">
        <v>207</v>
      </c>
      <c r="AK252" s="302"/>
      <c r="AL252" s="302"/>
      <c r="AM252" s="302"/>
      <c r="AN252" s="302"/>
      <c r="AO252" s="302"/>
      <c r="AP252" s="302"/>
      <c r="AQ252" s="302"/>
      <c r="AR252" s="302"/>
      <c r="AS252" s="302"/>
      <c r="AT252" s="302"/>
    </row>
    <row r="253" spans="27:46" ht="29.25" customHeight="1" thickBot="1" x14ac:dyDescent="0.3">
      <c r="AA253" s="8">
        <v>253</v>
      </c>
      <c r="AB253" s="387">
        <v>4</v>
      </c>
      <c r="AC253" s="416" t="s">
        <v>630</v>
      </c>
      <c r="AD253" s="417" t="s">
        <v>131</v>
      </c>
      <c r="AE253" s="417" t="s">
        <v>631</v>
      </c>
      <c r="AF253" s="388">
        <v>3.37</v>
      </c>
      <c r="AG253" s="302"/>
      <c r="AH253" s="213"/>
      <c r="AI253" s="302"/>
      <c r="AJ253" s="302"/>
      <c r="AK253" s="302"/>
      <c r="AL253" s="302"/>
      <c r="AM253" s="302"/>
      <c r="AN253" s="302"/>
      <c r="AO253" s="302"/>
      <c r="AP253" s="302"/>
      <c r="AQ253" s="302"/>
      <c r="AR253" s="302"/>
      <c r="AS253" s="302"/>
      <c r="AT253" s="302"/>
    </row>
    <row r="254" spans="27:46" ht="29.25" customHeight="1" x14ac:dyDescent="0.25">
      <c r="AA254" s="8">
        <v>254</v>
      </c>
      <c r="AB254" s="266">
        <v>5</v>
      </c>
      <c r="AC254" s="413" t="s">
        <v>632</v>
      </c>
      <c r="AD254" s="268" t="s">
        <v>245</v>
      </c>
      <c r="AE254" s="266" t="s">
        <v>14</v>
      </c>
      <c r="AF254" s="269">
        <v>5.62</v>
      </c>
    </row>
    <row r="255" spans="27:46" ht="29.25" customHeight="1" x14ac:dyDescent="0.25">
      <c r="AA255" s="8">
        <v>255</v>
      </c>
      <c r="AB255" s="196">
        <v>5</v>
      </c>
      <c r="AC255" s="414" t="s">
        <v>633</v>
      </c>
      <c r="AD255" s="276" t="s">
        <v>250</v>
      </c>
      <c r="AE255" s="196" t="s">
        <v>14</v>
      </c>
      <c r="AF255" s="277">
        <v>5.62</v>
      </c>
    </row>
    <row r="256" spans="27:46" ht="29.25" customHeight="1" x14ac:dyDescent="0.25">
      <c r="AA256" s="8">
        <v>256</v>
      </c>
      <c r="AB256" s="196">
        <v>5</v>
      </c>
      <c r="AC256" s="414" t="s">
        <v>634</v>
      </c>
      <c r="AD256" s="276" t="s">
        <v>253</v>
      </c>
      <c r="AE256" s="196" t="s">
        <v>14</v>
      </c>
      <c r="AF256" s="277">
        <v>4.5</v>
      </c>
    </row>
    <row r="257" spans="27:46" ht="29.25" customHeight="1" x14ac:dyDescent="0.25">
      <c r="AA257" s="8">
        <v>257</v>
      </c>
      <c r="AB257" s="196">
        <v>5</v>
      </c>
      <c r="AC257" s="414" t="s">
        <v>635</v>
      </c>
      <c r="AD257" s="276" t="s">
        <v>256</v>
      </c>
      <c r="AE257" s="196" t="s">
        <v>14</v>
      </c>
      <c r="AF257" s="277">
        <v>6.75</v>
      </c>
    </row>
    <row r="258" spans="27:46" ht="29.25" customHeight="1" x14ac:dyDescent="0.25">
      <c r="AA258" s="8">
        <v>258</v>
      </c>
      <c r="AB258" s="196">
        <v>5</v>
      </c>
      <c r="AC258" s="414" t="s">
        <v>636</v>
      </c>
      <c r="AD258" s="276" t="s">
        <v>259</v>
      </c>
      <c r="AE258" s="196" t="s">
        <v>14</v>
      </c>
      <c r="AF258" s="277">
        <v>0</v>
      </c>
    </row>
    <row r="259" spans="27:46" ht="29.25" customHeight="1" x14ac:dyDescent="0.25">
      <c r="AA259" s="8">
        <v>259</v>
      </c>
      <c r="AB259" s="196">
        <v>5</v>
      </c>
      <c r="AC259" s="414" t="s">
        <v>637</v>
      </c>
      <c r="AD259" s="415" t="s">
        <v>638</v>
      </c>
      <c r="AE259" s="196" t="s">
        <v>14</v>
      </c>
      <c r="AF259" s="174">
        <v>6.75</v>
      </c>
    </row>
    <row r="260" spans="27:46" ht="29.25" customHeight="1" x14ac:dyDescent="0.25">
      <c r="AA260" s="8">
        <v>260</v>
      </c>
      <c r="AB260" s="196">
        <v>5</v>
      </c>
      <c r="AC260" s="414" t="s">
        <v>639</v>
      </c>
      <c r="AD260" s="415" t="s">
        <v>640</v>
      </c>
      <c r="AE260" s="196" t="s">
        <v>14</v>
      </c>
      <c r="AF260" s="174">
        <v>4.5</v>
      </c>
    </row>
    <row r="261" spans="27:46" ht="29.25" customHeight="1" x14ac:dyDescent="0.25">
      <c r="AA261" s="8">
        <v>261</v>
      </c>
      <c r="AB261" s="154">
        <v>5</v>
      </c>
      <c r="AC261" s="414" t="s">
        <v>641</v>
      </c>
      <c r="AD261" s="415" t="s">
        <v>642</v>
      </c>
      <c r="AE261" s="154" t="s">
        <v>14</v>
      </c>
      <c r="AF261" s="174">
        <v>3.37</v>
      </c>
      <c r="AG261" s="7" t="s">
        <v>263</v>
      </c>
      <c r="AH261" s="376" t="s">
        <v>643</v>
      </c>
    </row>
    <row r="262" spans="27:46" ht="29.25" customHeight="1" x14ac:dyDescent="0.25">
      <c r="AA262" s="8">
        <v>262</v>
      </c>
      <c r="AB262" s="154">
        <v>5</v>
      </c>
      <c r="AC262" s="414" t="s">
        <v>644</v>
      </c>
      <c r="AD262" s="415" t="s">
        <v>131</v>
      </c>
      <c r="AE262" s="415" t="s">
        <v>645</v>
      </c>
      <c r="AF262" s="174">
        <v>3.37</v>
      </c>
      <c r="AG262" s="302" t="s">
        <v>68</v>
      </c>
      <c r="AH262" s="213" t="s">
        <v>183</v>
      </c>
      <c r="AI262" s="302"/>
      <c r="AJ262" s="302"/>
      <c r="AK262" s="302"/>
      <c r="AL262" s="302"/>
      <c r="AM262" s="302"/>
      <c r="AN262" s="302"/>
      <c r="AO262" s="302"/>
      <c r="AP262" s="302"/>
      <c r="AQ262" s="302"/>
      <c r="AR262" s="302"/>
      <c r="AS262" s="302"/>
      <c r="AT262" s="302"/>
    </row>
    <row r="263" spans="27:46" ht="29.25" customHeight="1" x14ac:dyDescent="0.25">
      <c r="AA263" s="8">
        <v>263</v>
      </c>
      <c r="AB263" s="196">
        <v>5</v>
      </c>
      <c r="AC263" s="414" t="s">
        <v>646</v>
      </c>
      <c r="AD263" s="415" t="s">
        <v>131</v>
      </c>
      <c r="AE263" s="415" t="s">
        <v>647</v>
      </c>
      <c r="AF263" s="277">
        <v>3.37</v>
      </c>
      <c r="AG263" s="302" t="s">
        <v>77</v>
      </c>
      <c r="AH263" s="213" t="s">
        <v>190</v>
      </c>
      <c r="AI263" s="302"/>
      <c r="AJ263" s="302"/>
      <c r="AK263" s="302"/>
      <c r="AL263" s="302"/>
      <c r="AM263" s="302"/>
      <c r="AN263" s="302"/>
      <c r="AO263" s="302"/>
      <c r="AP263" s="302"/>
      <c r="AQ263" s="302"/>
      <c r="AR263" s="302"/>
      <c r="AS263" s="302"/>
      <c r="AT263" s="302"/>
    </row>
    <row r="264" spans="27:46" ht="29.25" customHeight="1" thickBot="1" x14ac:dyDescent="0.3">
      <c r="AA264" s="8">
        <v>264</v>
      </c>
      <c r="AB264" s="178">
        <v>5</v>
      </c>
      <c r="AC264" s="416" t="s">
        <v>648</v>
      </c>
      <c r="AD264" s="417" t="s">
        <v>131</v>
      </c>
      <c r="AE264" s="417" t="s">
        <v>383</v>
      </c>
      <c r="AF264" s="254">
        <v>3.37</v>
      </c>
      <c r="AG264" s="302"/>
      <c r="AH264" s="213"/>
      <c r="AI264" s="302"/>
      <c r="AJ264" s="302"/>
      <c r="AK264" s="302"/>
      <c r="AL264" s="302"/>
      <c r="AM264" s="302"/>
      <c r="AN264" s="302"/>
      <c r="AO264" s="302"/>
      <c r="AP264" s="302"/>
      <c r="AQ264" s="302"/>
      <c r="AR264" s="302"/>
      <c r="AS264" s="302"/>
      <c r="AT264" s="302"/>
    </row>
    <row r="265" spans="27:46" ht="29.25" customHeight="1" x14ac:dyDescent="0.25">
      <c r="AA265" s="8">
        <v>265</v>
      </c>
      <c r="AB265" s="266">
        <v>6</v>
      </c>
      <c r="AC265" s="413" t="s">
        <v>649</v>
      </c>
      <c r="AD265" s="268" t="s">
        <v>248</v>
      </c>
      <c r="AE265" s="266" t="s">
        <v>14</v>
      </c>
      <c r="AF265" s="269">
        <v>5.62</v>
      </c>
    </row>
    <row r="266" spans="27:46" ht="29.25" customHeight="1" x14ac:dyDescent="0.25">
      <c r="AA266" s="8">
        <v>266</v>
      </c>
      <c r="AB266" s="196">
        <v>6</v>
      </c>
      <c r="AC266" s="414" t="s">
        <v>650</v>
      </c>
      <c r="AD266" s="276" t="s">
        <v>251</v>
      </c>
      <c r="AE266" s="196" t="s">
        <v>14</v>
      </c>
      <c r="AF266" s="277">
        <v>5.62</v>
      </c>
    </row>
    <row r="267" spans="27:46" ht="29.25" customHeight="1" x14ac:dyDescent="0.25">
      <c r="AA267" s="8">
        <v>267</v>
      </c>
      <c r="AB267" s="196">
        <v>6</v>
      </c>
      <c r="AC267" s="414" t="s">
        <v>651</v>
      </c>
      <c r="AD267" s="276" t="s">
        <v>254</v>
      </c>
      <c r="AE267" s="196" t="s">
        <v>14</v>
      </c>
      <c r="AF267" s="277">
        <v>4.5</v>
      </c>
    </row>
    <row r="268" spans="27:46" ht="29.25" customHeight="1" x14ac:dyDescent="0.25">
      <c r="AA268" s="8">
        <v>268</v>
      </c>
      <c r="AB268" s="196">
        <v>6</v>
      </c>
      <c r="AC268" s="414" t="s">
        <v>652</v>
      </c>
      <c r="AD268" s="276" t="s">
        <v>257</v>
      </c>
      <c r="AE268" s="196" t="s">
        <v>14</v>
      </c>
      <c r="AF268" s="277">
        <v>6.75</v>
      </c>
    </row>
    <row r="269" spans="27:46" ht="29.25" customHeight="1" x14ac:dyDescent="0.25">
      <c r="AA269" s="8">
        <v>269</v>
      </c>
      <c r="AB269" s="196">
        <v>6</v>
      </c>
      <c r="AC269" s="414" t="s">
        <v>653</v>
      </c>
      <c r="AD269" s="276" t="s">
        <v>260</v>
      </c>
      <c r="AE269" s="196" t="s">
        <v>14</v>
      </c>
      <c r="AF269" s="277">
        <v>0</v>
      </c>
    </row>
    <row r="270" spans="27:46" ht="29.25" customHeight="1" x14ac:dyDescent="0.25">
      <c r="AA270" s="8">
        <v>270</v>
      </c>
      <c r="AB270" s="154">
        <v>6</v>
      </c>
      <c r="AC270" s="414" t="s">
        <v>654</v>
      </c>
      <c r="AD270" s="415" t="s">
        <v>655</v>
      </c>
      <c r="AE270" s="154" t="s">
        <v>14</v>
      </c>
      <c r="AF270" s="157">
        <v>3.37</v>
      </c>
    </row>
    <row r="271" spans="27:46" ht="29.25" customHeight="1" x14ac:dyDescent="0.25">
      <c r="AA271" s="8">
        <v>271</v>
      </c>
      <c r="AB271" s="196">
        <v>6</v>
      </c>
      <c r="AC271" s="414" t="s">
        <v>656</v>
      </c>
      <c r="AD271" s="415" t="s">
        <v>657</v>
      </c>
      <c r="AE271" s="196" t="s">
        <v>14</v>
      </c>
      <c r="AF271" s="277">
        <v>3.37</v>
      </c>
    </row>
    <row r="272" spans="27:46" ht="29.25" customHeight="1" x14ac:dyDescent="0.25">
      <c r="AA272" s="8">
        <v>272</v>
      </c>
      <c r="AB272" s="196">
        <v>6</v>
      </c>
      <c r="AC272" s="414" t="s">
        <v>658</v>
      </c>
      <c r="AD272" s="415" t="s">
        <v>659</v>
      </c>
      <c r="AE272" s="196" t="s">
        <v>14</v>
      </c>
      <c r="AF272" s="277">
        <v>3.37</v>
      </c>
    </row>
    <row r="273" spans="27:46" ht="29.25" customHeight="1" x14ac:dyDescent="0.25">
      <c r="AA273" s="8">
        <v>273</v>
      </c>
      <c r="AB273" s="196">
        <v>6</v>
      </c>
      <c r="AC273" s="414" t="s">
        <v>660</v>
      </c>
      <c r="AD273" s="415" t="s">
        <v>661</v>
      </c>
      <c r="AE273" s="196" t="s">
        <v>14</v>
      </c>
      <c r="AF273" s="277">
        <v>3.37</v>
      </c>
      <c r="AG273" s="418" t="s">
        <v>263</v>
      </c>
      <c r="AH273" s="376" t="s">
        <v>662</v>
      </c>
    </row>
    <row r="274" spans="27:46" ht="29.25" customHeight="1" x14ac:dyDescent="0.25">
      <c r="AA274" s="8">
        <v>274</v>
      </c>
      <c r="AB274" s="196">
        <v>6</v>
      </c>
      <c r="AC274" s="414" t="s">
        <v>663</v>
      </c>
      <c r="AD274" s="415" t="s">
        <v>131</v>
      </c>
      <c r="AE274" s="415" t="s">
        <v>664</v>
      </c>
      <c r="AF274" s="277">
        <v>5.62</v>
      </c>
      <c r="AG274" s="302" t="s">
        <v>69</v>
      </c>
      <c r="AH274" s="213" t="s">
        <v>184</v>
      </c>
      <c r="AI274" s="302"/>
      <c r="AJ274" s="302"/>
      <c r="AK274" s="302"/>
      <c r="AL274" s="302"/>
      <c r="AM274" s="302"/>
      <c r="AN274" s="302"/>
      <c r="AO274" s="302"/>
      <c r="AP274" s="302"/>
      <c r="AQ274" s="302"/>
      <c r="AR274" s="302"/>
      <c r="AS274" s="302"/>
      <c r="AT274" s="302"/>
    </row>
    <row r="275" spans="27:46" ht="29.25" customHeight="1" x14ac:dyDescent="0.25">
      <c r="AA275" s="8">
        <v>275</v>
      </c>
      <c r="AB275" s="196">
        <v>6</v>
      </c>
      <c r="AC275" s="414" t="s">
        <v>665</v>
      </c>
      <c r="AD275" s="415" t="s">
        <v>131</v>
      </c>
      <c r="AE275" s="415" t="s">
        <v>666</v>
      </c>
      <c r="AF275" s="277">
        <v>5.62</v>
      </c>
      <c r="AG275" s="302" t="s">
        <v>78</v>
      </c>
      <c r="AH275" s="213" t="s">
        <v>191</v>
      </c>
      <c r="AI275" s="302"/>
      <c r="AJ275" s="302"/>
      <c r="AK275" s="302"/>
      <c r="AL275" s="302"/>
      <c r="AM275" s="302"/>
      <c r="AN275" s="302"/>
      <c r="AO275" s="302"/>
      <c r="AP275" s="302"/>
      <c r="AQ275" s="302"/>
      <c r="AR275" s="302"/>
      <c r="AS275" s="302"/>
      <c r="AT275" s="302"/>
    </row>
    <row r="276" spans="27:46" ht="29.25" customHeight="1" x14ac:dyDescent="0.25">
      <c r="AA276" s="8">
        <v>276</v>
      </c>
      <c r="AB276" s="196">
        <v>6</v>
      </c>
      <c r="AC276" s="414" t="s">
        <v>667</v>
      </c>
      <c r="AD276" s="415" t="s">
        <v>131</v>
      </c>
      <c r="AE276" s="415" t="s">
        <v>537</v>
      </c>
      <c r="AF276" s="277">
        <v>5.62</v>
      </c>
      <c r="AG276" s="302"/>
      <c r="AH276" s="213"/>
      <c r="AI276" s="302"/>
      <c r="AJ276" s="302"/>
      <c r="AK276" s="302"/>
      <c r="AL276" s="302"/>
      <c r="AM276" s="302"/>
      <c r="AN276" s="302"/>
      <c r="AO276" s="302"/>
      <c r="AP276" s="302"/>
      <c r="AQ276" s="302"/>
      <c r="AR276" s="302"/>
      <c r="AS276" s="302"/>
      <c r="AT276" s="302"/>
    </row>
    <row r="277" spans="27:46" ht="29.25" customHeight="1" x14ac:dyDescent="0.25">
      <c r="AA277" s="8">
        <v>277</v>
      </c>
      <c r="AB277" s="302"/>
      <c r="AC277" s="302"/>
      <c r="AD277" s="302" t="s">
        <v>668</v>
      </c>
      <c r="AE277" s="302"/>
      <c r="AF277" s="277">
        <v>0</v>
      </c>
    </row>
    <row r="1048575" ht="14.25" customHeight="1" x14ac:dyDescent="0.25"/>
    <row r="1048576" ht="15" x14ac:dyDescent="0.25"/>
  </sheetData>
  <sheetProtection algorithmName="SHA-512" hashValue="+98V6MC6k3TeJTQ/tOES5fBLB76Kw867qhx6+Lydy8rl7nX9OsXA1n6OqkrYscVXNpLJCr0IgLsVn4umMTKOiQ==" saltValue="XCWegAwOlFyuCTkUbqCryA==" spinCount="100000" sheet="1" objects="1" scenarios="1"/>
  <mergeCells count="46">
    <mergeCell ref="B8:C8"/>
    <mergeCell ref="A2:C3"/>
    <mergeCell ref="A4:C4"/>
    <mergeCell ref="N4:O4"/>
    <mergeCell ref="B5:C5"/>
    <mergeCell ref="B7:L7"/>
    <mergeCell ref="A54:L54"/>
    <mergeCell ref="AL54:AP54"/>
    <mergeCell ref="A9:C9"/>
    <mergeCell ref="M9:O9"/>
    <mergeCell ref="A23:C23"/>
    <mergeCell ref="M23:O23"/>
    <mergeCell ref="K35:L35"/>
    <mergeCell ref="A38:C38"/>
    <mergeCell ref="M38:O38"/>
    <mergeCell ref="AH44:AJ44"/>
    <mergeCell ref="AK46:AP48"/>
    <mergeCell ref="AG49:AP51"/>
    <mergeCell ref="A53:L53"/>
    <mergeCell ref="AH53:AJ53"/>
    <mergeCell ref="A58:B58"/>
    <mergeCell ref="A59:C59"/>
    <mergeCell ref="K59:O59"/>
    <mergeCell ref="A60:C60"/>
    <mergeCell ref="A61:C61"/>
    <mergeCell ref="K61:O61"/>
    <mergeCell ref="A64:L64"/>
    <mergeCell ref="AH65:AL66"/>
    <mergeCell ref="B66:L66"/>
    <mergeCell ref="B67:C67"/>
    <mergeCell ref="B69:C69"/>
    <mergeCell ref="K69:O69"/>
    <mergeCell ref="AH170:AN172"/>
    <mergeCell ref="M72:O72"/>
    <mergeCell ref="M71:O71"/>
    <mergeCell ref="K79:O79"/>
    <mergeCell ref="AJ80:AN81"/>
    <mergeCell ref="E85:M85"/>
    <mergeCell ref="M113:N113"/>
    <mergeCell ref="AH158:AN160"/>
    <mergeCell ref="AH163:AN165"/>
    <mergeCell ref="AH70:AN71"/>
    <mergeCell ref="M73:Q73"/>
    <mergeCell ref="M74:Q74"/>
    <mergeCell ref="AH75:AL76"/>
    <mergeCell ref="K77:O77"/>
  </mergeCells>
  <conditionalFormatting sqref="E85">
    <cfRule type="cellIs" dxfId="2" priority="2" operator="equal">
      <formula>"PROCEDE"</formula>
    </cfRule>
    <cfRule type="cellIs" dxfId="1" priority="3" operator="equal">
      <formula>"NO PROCEDE INSCRIPCIÓN"</formula>
    </cfRule>
  </conditionalFormatting>
  <conditionalFormatting sqref="J23">
    <cfRule type="cellIs" dxfId="0" priority="1" operator="equal">
      <formula>"REPROBADA"</formula>
    </cfRule>
  </conditionalFormatting>
  <printOptions horizontalCentered="1"/>
  <pageMargins left="3.937007874015748E-2" right="3.937007874015748E-2" top="0.98425196850393704" bottom="0.74803149606299213" header="0.51181102362204722" footer="0.39370078740157483"/>
  <pageSetup scale="68" orientation="portrait" r:id="rId1"/>
  <headerFooter alignWithMargins="0">
    <oddHeader>&amp;L&amp;10&amp;G&amp;C&amp;18INSTITUTO POLITECNICO NACIONAL&amp;14
CENTRO DE ESTUDIOS &amp;12CIENTIFICOS Y TECNOLOGICOS No. 7&amp;"Arial,Normal"
"CUAUHTEMOC"&amp;R&amp;G</oddHeader>
    <oddFooter>&amp;L       
       FIRMA DE ENTERADO
       __________________
             PADRE O TUTOR&amp;C
FIRMA DE CONFORMIDAD
______________________
ESTUDIANTE&amp;RREVISION GESTION ESCOLAR
__________________________</oddFooter>
  </headerFooter>
  <rowBreaks count="1" manualBreakCount="1">
    <brk id="79" max="14"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 GUIA DE CREDITOS 23-1</vt:lpstr>
      <vt:lpstr>' GUIA DE CREDITOS 23-1'!Área_de_impresión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COSIES</dc:creator>
  <cp:lastModifiedBy>SAES2</cp:lastModifiedBy>
  <cp:lastPrinted>2020-01-18T01:51:48Z</cp:lastPrinted>
  <dcterms:created xsi:type="dcterms:W3CDTF">2018-11-22T20:10:20Z</dcterms:created>
  <dcterms:modified xsi:type="dcterms:W3CDTF">2022-08-22T14:56:43Z</dcterms:modified>
</cp:coreProperties>
</file>